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570" windowWidth="14430" windowHeight="12930" tabRatio="873" activeTab="0"/>
  </bookViews>
  <sheets>
    <sheet name="SFY1415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sharedStrings.xml><?xml version="1.0" encoding="utf-8"?>
<sst xmlns="http://schemas.openxmlformats.org/spreadsheetml/2006/main" count="570" uniqueCount="141">
  <si>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</si>
  <si>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</si>
  <si>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</si>
  <si>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</si>
  <si>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</si>
  <si>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</si>
  <si>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</si>
  <si>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</si>
  <si>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</si>
  <si>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</si>
  <si>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</si>
  <si>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</si>
  <si>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</si>
  <si>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</si>
  <si>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</si>
  <si>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</si>
  <si>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</si>
  <si>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</si>
  <si>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</si>
  <si>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</si>
  <si>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</si>
  <si>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</si>
  <si>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</si>
  <si>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</si>
  <si>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</si>
  <si>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</si>
  <si>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</si>
  <si>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</si>
  <si>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</si>
  <si>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</si>
  <si>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</si>
  <si>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</si>
  <si>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</si>
  <si>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</si>
  <si>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</si>
  <si>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</si>
  <si>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</si>
  <si>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</si>
  <si>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</si>
  <si>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</si>
  <si>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</si>
  <si>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</si>
  <si>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</si>
  <si>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</si>
  <si>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</si>
  <si>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</si>
  <si>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</si>
  <si>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</si>
  <si>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</si>
  <si>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</si>
  <si>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</si>
  <si>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</si>
  <si>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</si>
  <si>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</si>
  <si>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</si>
  <si>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</si>
  <si>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</si>
  <si>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</si>
  <si>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</si>
  <si>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</si>
  <si>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</si>
  <si>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</si>
  <si>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</si>
  <si>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</si>
  <si>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</si>
  <si>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</si>
  <si>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</si>
  <si>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</si>
  <si>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</si>
  <si>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</si>
  <si>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</si>
  <si>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</si>
  <si>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</si>
  <si>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</si>
  <si>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</si>
  <si>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</si>
  <si>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</si>
  <si>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</si>
  <si>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</si>
  <si>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</si>
  <si>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</si>
  <si>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</si>
  <si>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</si>
  <si>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</si>
  <si>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</si>
  <si>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</si>
  <si>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</si>
  <si>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</si>
  <si>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</si>
  <si>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</si>
  <si>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</si>
  <si>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</si>
  <si>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</si>
  <si>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</si>
  <si>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</si>
  <si>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</si>
  <si>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</si>
  <si>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</si>
  <si>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</si>
  <si>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</si>
  <si>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</si>
  <si>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</si>
  <si>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</si>
  <si>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</si>
  <si>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</si>
  <si>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</si>
  <si>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</si>
  <si>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</si>
  <si>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</si>
  <si>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</si>
  <si>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</si>
  <si>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</si>
  <si>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</si>
  <si>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</si>
  <si>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</si>
  <si>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</si>
  <si>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</si>
  <si>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</si>
  <si>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</si>
  <si>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</si>
  <si>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</si>
  <si>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</si>
  <si>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</si>
  <si>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</si>
  <si>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</si>
  <si>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</si>
  <si>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</si>
  <si>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</si>
  <si>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</si>
  <si>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</si>
  <si>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</si>
  <si>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</si>
  <si>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</si>
  <si>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</si>
  <si>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</si>
  <si>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</si>
  <si>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</si>
  <si>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</si>
  <si>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38*Highlands</t>
  </si>
  <si>
    <t>SFY14-15</t>
  </si>
  <si>
    <t>VALIDATED TAX RECEIPTS DATA FOR:  JULY, 2014 thru June, 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</si>
</sst>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"/>
    <numFmt numFmtId="171" formatCode="mmm\-yy_)"/>
    <numFmt numFmtId="172" formatCode="0.0000000%"/>
    <numFmt numFmtId="173" formatCode="0.000000%"/>
    <numFmt numFmtId="174" formatCode="#,##0.000_);\(#,##0.000\)"/>
    <numFmt numFmtId="175" formatCode="0_)"/>
    <numFmt numFmtId="176" formatCode="0.00000%"/>
    <numFmt numFmtId="177" formatCode="dd\-mmm_)"/>
    <numFmt numFmtId="178" formatCode="0.000000000%"/>
    <numFmt numFmtId="179" formatCode="[$-409]mmm\-yy;@"/>
    <numFmt numFmtId="180" formatCode="mm/yy"/>
    <numFmt numFmtId="181" formatCode="mmm\-yyyy"/>
    <numFmt numFmtId="182" formatCode="00000"/>
    <numFmt numFmtId="183" formatCode="&quot;$&quot;#,##0.0"/>
    <numFmt numFmtId="184" formatCode="#,##0.0"/>
    <numFmt numFmtId="185" formatCode="[$-409]dddd\,\ dd\ mmmm\,\ yyyy"/>
  </numFmts>
  <fonts count="7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Arial"/>
      <family val="2"/>
    </font>
    <font>
      <sz val="19"/>
      <color indexed="48"/>
      <name val="Arial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2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2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5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5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52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52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52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3" fillId="5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4" fillId="57" borderId="1" applyNumberFormat="0" applyAlignment="0" applyProtection="0"/>
    <xf numFmtId="0" fontId="21" fillId="58" borderId="2" applyNumberFormat="0" applyAlignment="0" applyProtection="0"/>
    <xf numFmtId="0" fontId="21" fillId="58" borderId="2" applyNumberFormat="0" applyAlignment="0" applyProtection="0"/>
    <xf numFmtId="0" fontId="55" fillId="59" borderId="3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Protection="0">
      <alignment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9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1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65" borderId="1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64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5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8" borderId="13" applyNumberFormat="0" applyFont="0" applyAlignment="0" applyProtection="0"/>
    <xf numFmtId="0" fontId="9" fillId="69" borderId="14" applyNumberFormat="0" applyFont="0" applyAlignment="0" applyProtection="0"/>
    <xf numFmtId="0" fontId="9" fillId="69" borderId="14" applyNumberFormat="0" applyFont="0" applyAlignment="0" applyProtection="0"/>
    <xf numFmtId="0" fontId="9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0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9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9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1" fillId="69" borderId="14" applyNumberFormat="0" applyFont="0" applyAlignment="0" applyProtection="0"/>
    <xf numFmtId="0" fontId="0" fillId="69" borderId="14" applyNumberFormat="0" applyFont="0" applyAlignment="0" applyProtection="0"/>
    <xf numFmtId="0" fontId="66" fillId="57" borderId="15" applyNumberFormat="0" applyAlignment="0" applyProtection="0"/>
    <xf numFmtId="0" fontId="31" fillId="58" borderId="16" applyNumberFormat="0" applyAlignment="0" applyProtection="0"/>
    <xf numFmtId="0" fontId="31" fillId="58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0" fillId="67" borderId="17" applyNumberFormat="0" applyProtection="0">
      <alignment vertical="center"/>
    </xf>
    <xf numFmtId="4" fontId="11" fillId="67" borderId="17" applyNumberFormat="0" applyProtection="0">
      <alignment vertical="center"/>
    </xf>
    <xf numFmtId="4" fontId="12" fillId="67" borderId="17" applyNumberFormat="0" applyProtection="0">
      <alignment horizontal="left" vertical="center" indent="1"/>
    </xf>
    <xf numFmtId="4" fontId="12" fillId="67" borderId="17" applyNumberFormat="0" applyProtection="0">
      <alignment horizontal="left" vertical="center" indent="1"/>
    </xf>
    <xf numFmtId="4" fontId="12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4" fontId="10" fillId="70" borderId="0" applyNumberFormat="0" applyProtection="0">
      <alignment horizontal="left" vertical="center" indent="1"/>
    </xf>
    <xf numFmtId="4" fontId="13" fillId="5" borderId="17" applyNumberFormat="0" applyProtection="0">
      <alignment horizontal="right" vertical="center"/>
    </xf>
    <xf numFmtId="4" fontId="13" fillId="17" borderId="17" applyNumberFormat="0" applyProtection="0">
      <alignment horizontal="right" vertical="center"/>
    </xf>
    <xf numFmtId="4" fontId="13" fillId="43" borderId="17" applyNumberFormat="0" applyProtection="0">
      <alignment horizontal="right" vertical="center"/>
    </xf>
    <xf numFmtId="4" fontId="13" fillId="23" borderId="17" applyNumberFormat="0" applyProtection="0">
      <alignment horizontal="right" vertical="center"/>
    </xf>
    <xf numFmtId="4" fontId="13" fillId="33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48" borderId="17" applyNumberFormat="0" applyProtection="0">
      <alignment horizontal="right" vertical="center"/>
    </xf>
    <xf numFmtId="4" fontId="13" fillId="71" borderId="17" applyNumberFormat="0" applyProtection="0">
      <alignment horizontal="right" vertical="center"/>
    </xf>
    <xf numFmtId="4" fontId="13" fillId="19" borderId="17" applyNumberFormat="0" applyProtection="0">
      <alignment horizontal="right" vertical="center"/>
    </xf>
    <xf numFmtId="4" fontId="10" fillId="72" borderId="18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4" fillId="74" borderId="0" applyNumberFormat="0" applyProtection="0">
      <alignment horizontal="left" vertical="center" indent="1"/>
    </xf>
    <xf numFmtId="4" fontId="14" fillId="74" borderId="0" applyNumberFormat="0" applyProtection="0">
      <alignment horizontal="left" vertical="center" indent="1"/>
    </xf>
    <xf numFmtId="4" fontId="14" fillId="74" borderId="0" applyNumberFormat="0" applyProtection="0">
      <alignment horizontal="left" vertical="center" indent="1"/>
    </xf>
    <xf numFmtId="4" fontId="14" fillId="74" borderId="0" applyNumberFormat="0" applyProtection="0">
      <alignment horizontal="left" vertical="center" indent="1"/>
    </xf>
    <xf numFmtId="4" fontId="14" fillId="74" borderId="0" applyNumberFormat="0" applyProtection="0">
      <alignment horizontal="left" vertical="center" indent="1"/>
    </xf>
    <xf numFmtId="4" fontId="13" fillId="70" borderId="17" applyNumberFormat="0" applyProtection="0">
      <alignment horizontal="right" vertical="center"/>
    </xf>
    <xf numFmtId="4" fontId="13" fillId="73" borderId="0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3" fillId="73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9" fillId="74" borderId="17" applyNumberFormat="0" applyProtection="0">
      <alignment horizontal="left" vertical="center" indent="1"/>
    </xf>
    <xf numFmtId="0" fontId="9" fillId="74" borderId="17" applyNumberFormat="0" applyProtection="0">
      <alignment horizontal="left" vertical="center" indent="1"/>
    </xf>
    <xf numFmtId="0" fontId="9" fillId="74" borderId="17" applyNumberFormat="0" applyProtection="0">
      <alignment horizontal="left" vertical="center" indent="1"/>
    </xf>
    <xf numFmtId="0" fontId="9" fillId="74" borderId="17" applyNumberFormat="0" applyProtection="0">
      <alignment horizontal="left" vertical="center" indent="1"/>
    </xf>
    <xf numFmtId="0" fontId="9" fillId="74" borderId="17" applyNumberFormat="0" applyProtection="0">
      <alignment horizontal="left" vertical="center" indent="1"/>
    </xf>
    <xf numFmtId="0" fontId="9" fillId="74" borderId="17" applyNumberFormat="0" applyProtection="0">
      <alignment horizontal="left" vertical="top" indent="1"/>
    </xf>
    <xf numFmtId="0" fontId="9" fillId="74" borderId="17" applyNumberFormat="0" applyProtection="0">
      <alignment horizontal="left" vertical="top" indent="1"/>
    </xf>
    <xf numFmtId="0" fontId="9" fillId="74" borderId="17" applyNumberFormat="0" applyProtection="0">
      <alignment horizontal="left" vertical="top" indent="1"/>
    </xf>
    <xf numFmtId="0" fontId="9" fillId="74" borderId="17" applyNumberFormat="0" applyProtection="0">
      <alignment horizontal="left" vertical="top" indent="1"/>
    </xf>
    <xf numFmtId="0" fontId="9" fillId="74" borderId="17" applyNumberFormat="0" applyProtection="0">
      <alignment horizontal="left" vertical="top" indent="1"/>
    </xf>
    <xf numFmtId="0" fontId="9" fillId="70" borderId="17" applyNumberFormat="0" applyProtection="0">
      <alignment horizontal="left" vertical="center" indent="1"/>
    </xf>
    <xf numFmtId="0" fontId="9" fillId="70" borderId="17" applyNumberFormat="0" applyProtection="0">
      <alignment horizontal="left" vertical="center" indent="1"/>
    </xf>
    <xf numFmtId="0" fontId="9" fillId="70" borderId="17" applyNumberFormat="0" applyProtection="0">
      <alignment horizontal="left" vertical="center" indent="1"/>
    </xf>
    <xf numFmtId="0" fontId="9" fillId="70" borderId="17" applyNumberFormat="0" applyProtection="0">
      <alignment horizontal="left" vertical="center" indent="1"/>
    </xf>
    <xf numFmtId="0" fontId="9" fillId="70" borderId="17" applyNumberFormat="0" applyProtection="0">
      <alignment horizontal="left" vertical="center" indent="1"/>
    </xf>
    <xf numFmtId="0" fontId="9" fillId="70" borderId="17" applyNumberFormat="0" applyProtection="0">
      <alignment horizontal="left" vertical="top" indent="1"/>
    </xf>
    <xf numFmtId="0" fontId="9" fillId="70" borderId="17" applyNumberFormat="0" applyProtection="0">
      <alignment horizontal="left" vertical="top" indent="1"/>
    </xf>
    <xf numFmtId="0" fontId="9" fillId="70" borderId="17" applyNumberFormat="0" applyProtection="0">
      <alignment horizontal="left" vertical="top" indent="1"/>
    </xf>
    <xf numFmtId="0" fontId="9" fillId="70" borderId="17" applyNumberFormat="0" applyProtection="0">
      <alignment horizontal="left" vertical="top" indent="1"/>
    </xf>
    <xf numFmtId="0" fontId="9" fillId="70" borderId="17" applyNumberFormat="0" applyProtection="0">
      <alignment horizontal="left" vertical="top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4" borderId="19" applyBorder="0">
      <alignment/>
      <protection/>
    </xf>
    <xf numFmtId="4" fontId="13" fillId="69" borderId="17" applyNumberFormat="0" applyProtection="0">
      <alignment vertical="center"/>
    </xf>
    <xf numFmtId="4" fontId="15" fillId="69" borderId="17" applyNumberFormat="0" applyProtection="0">
      <alignment vertical="center"/>
    </xf>
    <xf numFmtId="4" fontId="13" fillId="69" borderId="17" applyNumberFormat="0" applyProtection="0">
      <alignment horizontal="left" vertical="center" indent="1"/>
    </xf>
    <xf numFmtId="0" fontId="13" fillId="69" borderId="17" applyNumberFormat="0" applyProtection="0">
      <alignment horizontal="left" vertical="top" indent="1"/>
    </xf>
    <xf numFmtId="4" fontId="13" fillId="73" borderId="17" applyNumberFormat="0" applyProtection="0">
      <alignment horizontal="right" vertical="center"/>
    </xf>
    <xf numFmtId="4" fontId="13" fillId="73" borderId="17" applyNumberFormat="0" applyProtection="0">
      <alignment horizontal="right" vertical="center"/>
    </xf>
    <xf numFmtId="4" fontId="13" fillId="73" borderId="17" applyNumberFormat="0" applyProtection="0">
      <alignment horizontal="right" vertical="center"/>
    </xf>
    <xf numFmtId="4" fontId="15" fillId="73" borderId="17" applyNumberFormat="0" applyProtection="0">
      <alignment horizontal="right" vertical="center"/>
    </xf>
    <xf numFmtId="4" fontId="16" fillId="70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0" fontId="16" fillId="70" borderId="17" applyNumberFormat="0" applyProtection="0">
      <alignment horizontal="left" vertical="top" indent="1"/>
    </xf>
    <xf numFmtId="0" fontId="16" fillId="70" borderId="17" applyNumberFormat="0" applyProtection="0">
      <alignment horizontal="left" vertical="top" indent="1"/>
    </xf>
    <xf numFmtId="0" fontId="16" fillId="70" borderId="17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41" fillId="75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0" fontId="36" fillId="76" borderId="20">
      <alignment/>
      <protection/>
    </xf>
    <xf numFmtId="4" fontId="18" fillId="73" borderId="17" applyNumberFormat="0" applyProtection="0">
      <alignment horizontal="right" vertical="center"/>
    </xf>
    <xf numFmtId="0" fontId="5" fillId="77" borderId="0">
      <alignment/>
      <protection/>
    </xf>
    <xf numFmtId="49" fontId="6" fillId="77" borderId="0">
      <alignment/>
      <protection/>
    </xf>
    <xf numFmtId="49" fontId="7" fillId="77" borderId="21">
      <alignment wrapText="1"/>
      <protection/>
    </xf>
    <xf numFmtId="49" fontId="7" fillId="77" borderId="0">
      <alignment wrapText="1"/>
      <protection/>
    </xf>
    <xf numFmtId="0" fontId="5" fillId="78" borderId="21">
      <alignment/>
      <protection locked="0"/>
    </xf>
    <xf numFmtId="0" fontId="5" fillId="77" borderId="0">
      <alignment/>
      <protection/>
    </xf>
    <xf numFmtId="0" fontId="8" fillId="79" borderId="0">
      <alignment/>
      <protection/>
    </xf>
    <xf numFmtId="0" fontId="8" fillId="19" borderId="0">
      <alignment/>
      <protection/>
    </xf>
    <xf numFmtId="0" fontId="8" fillId="23" borderId="0">
      <alignment/>
      <protection/>
    </xf>
    <xf numFmtId="0" fontId="35" fillId="0" borderId="0" applyNumberFormat="0" applyFill="0" applyBorder="0" applyAlignment="0" applyProtection="0"/>
    <xf numFmtId="39" fontId="0" fillId="0" borderId="0">
      <alignment/>
      <protection/>
    </xf>
    <xf numFmtId="0" fontId="8" fillId="33" borderId="0">
      <alignment/>
      <protection/>
    </xf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555" applyNumberFormat="1" applyFont="1" applyFill="1" applyProtection="1">
      <alignment/>
      <protection/>
    </xf>
    <xf numFmtId="37" fontId="0" fillId="0" borderId="0" xfId="554" applyNumberFormat="1" applyFont="1" applyFill="1" applyProtection="1">
      <alignment/>
      <protection/>
    </xf>
    <xf numFmtId="37" fontId="0" fillId="0" borderId="0" xfId="556" applyNumberFormat="1" applyFont="1" applyFill="1" applyProtection="1">
      <alignment/>
      <protection/>
    </xf>
    <xf numFmtId="3" fontId="0" fillId="0" borderId="0" xfId="556" applyNumberFormat="1" applyFont="1" applyFill="1" applyProtection="1">
      <alignment/>
      <protection/>
    </xf>
    <xf numFmtId="3" fontId="0" fillId="0" borderId="0" xfId="554" applyNumberFormat="1" applyFont="1" applyFill="1" applyProtection="1">
      <alignment/>
      <protection/>
    </xf>
    <xf numFmtId="3" fontId="0" fillId="0" borderId="0" xfId="555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55" applyNumberFormat="1" applyFont="1" applyFill="1" applyBorder="1" applyProtection="1">
      <alignment/>
      <protection/>
    </xf>
    <xf numFmtId="3" fontId="0" fillId="0" borderId="0" xfId="554" applyNumberFormat="1" applyFont="1" applyFill="1" applyBorder="1" applyProtection="1">
      <alignment/>
      <protection/>
    </xf>
    <xf numFmtId="3" fontId="0" fillId="0" borderId="0" xfId="556" applyNumberFormat="1" applyFont="1" applyFill="1" applyBorder="1" applyProtection="1">
      <alignment/>
      <protection/>
    </xf>
    <xf numFmtId="41" fontId="0" fillId="0" borderId="0" xfId="555" applyNumberFormat="1" applyFont="1" applyFill="1" applyProtection="1">
      <alignment/>
      <protection/>
    </xf>
    <xf numFmtId="41" fontId="0" fillId="0" borderId="0" xfId="556" applyNumberFormat="1" applyFont="1" applyFill="1" applyProtection="1">
      <alignment/>
      <protection/>
    </xf>
    <xf numFmtId="37" fontId="0" fillId="0" borderId="0" xfId="554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0" fillId="71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3" fontId="0" fillId="48" borderId="0" xfId="0" applyNumberFormat="1" applyFill="1" applyAlignment="1">
      <alignment/>
    </xf>
    <xf numFmtId="8" fontId="0" fillId="0" borderId="0" xfId="0" applyNumberFormat="1" applyAlignment="1">
      <alignment/>
    </xf>
    <xf numFmtId="3" fontId="0" fillId="12" borderId="0" xfId="0" applyNumberFormat="1" applyFill="1" applyAlignment="1">
      <alignment horizontal="right"/>
    </xf>
    <xf numFmtId="170" fontId="0" fillId="0" borderId="0" xfId="408" applyNumberFormat="1" applyBorder="1">
      <alignment/>
      <protection/>
    </xf>
    <xf numFmtId="4" fontId="0" fillId="0" borderId="0" xfId="408" applyNumberFormat="1" applyBorder="1">
      <alignment/>
      <protection/>
    </xf>
    <xf numFmtId="3" fontId="0" fillId="0" borderId="0" xfId="408" applyNumberFormat="1" applyBorder="1">
      <alignment/>
      <protection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</cellXfs>
  <cellStyles count="231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_autopost vouchers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2" xfId="25"/>
    <cellStyle name="20% - Accent2 2" xfId="26"/>
    <cellStyle name="20% - Accent2 2 2" xfId="27"/>
    <cellStyle name="20% - Accent2 2 3" xfId="28"/>
    <cellStyle name="20% - Accent2 2_autopost vouchers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3" xfId="35"/>
    <cellStyle name="20% - Accent3 2" xfId="36"/>
    <cellStyle name="20% - Accent3 2 2" xfId="37"/>
    <cellStyle name="20% - Accent3 2 3" xfId="38"/>
    <cellStyle name="20% - Accent3 2_autopost vouchers" xfId="39"/>
    <cellStyle name="20% - Accent3 3" xfId="40"/>
    <cellStyle name="20% - Accent3 4" xfId="41"/>
    <cellStyle name="20% - Accent3 5" xfId="42"/>
    <cellStyle name="20% - Accent3 6" xfId="43"/>
    <cellStyle name="20% - Accent3 7" xfId="44"/>
    <cellStyle name="20% - Accent4" xfId="45"/>
    <cellStyle name="20% - Accent4 2" xfId="46"/>
    <cellStyle name="20% - Accent4 2 2" xfId="47"/>
    <cellStyle name="20% - Accent4 2 3" xfId="48"/>
    <cellStyle name="20% - Accent4 2_autopost vouchers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5" xfId="55"/>
    <cellStyle name="20% - Accent5 2" xfId="56"/>
    <cellStyle name="20% - Accent5 2 2" xfId="57"/>
    <cellStyle name="20% - Accent5 2 3" xfId="58"/>
    <cellStyle name="20% - Accent5 2_autopost vouchers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6" xfId="65"/>
    <cellStyle name="20% - Accent6 2" xfId="66"/>
    <cellStyle name="20% - Accent6 2 2" xfId="67"/>
    <cellStyle name="20% - Accent6 2 3" xfId="68"/>
    <cellStyle name="20% - Accent6 2_autopost vouchers" xfId="69"/>
    <cellStyle name="20% - Accent6 3" xfId="70"/>
    <cellStyle name="20% - Accent6 4" xfId="71"/>
    <cellStyle name="20% - Accent6 5" xfId="72"/>
    <cellStyle name="20% - Accent6 6" xfId="73"/>
    <cellStyle name="20% - Accent6 7" xfId="74"/>
    <cellStyle name="40% - Accent1" xfId="75"/>
    <cellStyle name="40% - Accent1 2" xfId="76"/>
    <cellStyle name="40% - Accent1 2 2" xfId="77"/>
    <cellStyle name="40% - Accent1 2 3" xfId="78"/>
    <cellStyle name="40% - Accent1 2_autopost vouchers" xfId="79"/>
    <cellStyle name="40% - Accent1 3" xfId="80"/>
    <cellStyle name="40% - Accent1 4" xfId="81"/>
    <cellStyle name="40% - Accent1 5" xfId="82"/>
    <cellStyle name="40% - Accent1 6" xfId="83"/>
    <cellStyle name="40% - Accent1 7" xfId="84"/>
    <cellStyle name="40% - Accent2" xfId="85"/>
    <cellStyle name="40% - Accent2 2" xfId="86"/>
    <cellStyle name="40% - Accent2 2 2" xfId="87"/>
    <cellStyle name="40% - Accent2 2 3" xfId="88"/>
    <cellStyle name="40% - Accent2 2_autopost vouchers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3" xfId="95"/>
    <cellStyle name="40% - Accent3 2" xfId="96"/>
    <cellStyle name="40% - Accent3 2 2" xfId="97"/>
    <cellStyle name="40% - Accent3 2 3" xfId="98"/>
    <cellStyle name="40% - Accent3 2_autopost vouchers" xfId="99"/>
    <cellStyle name="40% - Accent3 3" xfId="100"/>
    <cellStyle name="40% - Accent3 4" xfId="101"/>
    <cellStyle name="40% - Accent3 5" xfId="102"/>
    <cellStyle name="40% - Accent3 6" xfId="103"/>
    <cellStyle name="40% - Accent3 7" xfId="104"/>
    <cellStyle name="40% - Accent4" xfId="105"/>
    <cellStyle name="40% - Accent4 2" xfId="106"/>
    <cellStyle name="40% - Accent4 2 2" xfId="107"/>
    <cellStyle name="40% - Accent4 2 3" xfId="108"/>
    <cellStyle name="40% - Accent4 2_autopost vouchers" xfId="109"/>
    <cellStyle name="40% - Accent4 3" xfId="110"/>
    <cellStyle name="40% - Accent4 4" xfId="111"/>
    <cellStyle name="40% - Accent4 5" xfId="112"/>
    <cellStyle name="40% - Accent4 6" xfId="113"/>
    <cellStyle name="40% - Accent4 7" xfId="114"/>
    <cellStyle name="40% - Accent5" xfId="115"/>
    <cellStyle name="40% - Accent5 2" xfId="116"/>
    <cellStyle name="40% - Accent5 2 2" xfId="117"/>
    <cellStyle name="40% - Accent5 2 3" xfId="118"/>
    <cellStyle name="40% - Accent5 2_autopost vouchers" xfId="119"/>
    <cellStyle name="40% - Accent5 3" xfId="120"/>
    <cellStyle name="40% - Accent5 4" xfId="121"/>
    <cellStyle name="40% - Accent5 5" xfId="122"/>
    <cellStyle name="40% - Accent5 6" xfId="123"/>
    <cellStyle name="40% - Accent5 7" xfId="124"/>
    <cellStyle name="40% - Accent6" xfId="125"/>
    <cellStyle name="40% - Accent6 2" xfId="126"/>
    <cellStyle name="40% - Accent6 2 2" xfId="127"/>
    <cellStyle name="40% - Accent6 2 3" xfId="128"/>
    <cellStyle name="40% - Accent6 2_autopost vouchers" xfId="129"/>
    <cellStyle name="40% - Accent6 3" xfId="130"/>
    <cellStyle name="40% - Accent6 4" xfId="131"/>
    <cellStyle name="40% - Accent6 5" xfId="132"/>
    <cellStyle name="40% - Accent6 6" xfId="133"/>
    <cellStyle name="40% - Accent6 7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Accent1" xfId="153"/>
    <cellStyle name="Accent1 - 20%" xfId="154"/>
    <cellStyle name="Accent1 - 20% 2" xfId="155"/>
    <cellStyle name="Accent1 - 20% 2 2" xfId="156"/>
    <cellStyle name="Accent1 - 20% 2_autopost vouchers" xfId="157"/>
    <cellStyle name="Accent1 - 20% 3" xfId="158"/>
    <cellStyle name="Accent1 - 20% 4" xfId="159"/>
    <cellStyle name="Accent1 - 20%_ Refunds" xfId="160"/>
    <cellStyle name="Accent1 - 40%" xfId="161"/>
    <cellStyle name="Accent1 - 40% 2" xfId="162"/>
    <cellStyle name="Accent1 - 40% 2 2" xfId="163"/>
    <cellStyle name="Accent1 - 40% 2_autopost vouchers" xfId="164"/>
    <cellStyle name="Accent1 - 40% 3" xfId="165"/>
    <cellStyle name="Accent1 - 40% 4" xfId="166"/>
    <cellStyle name="Accent1 - 40%_ Refunds" xfId="167"/>
    <cellStyle name="Accent1 - 60%" xfId="168"/>
    <cellStyle name="Accent1 10" xfId="169"/>
    <cellStyle name="Accent1 11" xfId="170"/>
    <cellStyle name="Accent1 12" xfId="171"/>
    <cellStyle name="Accent1 13" xfId="172"/>
    <cellStyle name="Accent1 14" xfId="173"/>
    <cellStyle name="Accent1 2" xfId="174"/>
    <cellStyle name="Accent1 3" xfId="175"/>
    <cellStyle name="Accent1 3 2" xfId="176"/>
    <cellStyle name="Accent1 4" xfId="177"/>
    <cellStyle name="Accent1 5" xfId="178"/>
    <cellStyle name="Accent1 6" xfId="179"/>
    <cellStyle name="Accent1 7" xfId="180"/>
    <cellStyle name="Accent1 8" xfId="181"/>
    <cellStyle name="Accent1 9" xfId="182"/>
    <cellStyle name="Accent2" xfId="183"/>
    <cellStyle name="Accent2 - 20%" xfId="184"/>
    <cellStyle name="Accent2 - 20% 2" xfId="185"/>
    <cellStyle name="Accent2 - 20% 2 2" xfId="186"/>
    <cellStyle name="Accent2 - 20% 2_autopost vouchers" xfId="187"/>
    <cellStyle name="Accent2 - 20% 3" xfId="188"/>
    <cellStyle name="Accent2 - 20% 4" xfId="189"/>
    <cellStyle name="Accent2 - 20%_ Refunds" xfId="190"/>
    <cellStyle name="Accent2 - 40%" xfId="191"/>
    <cellStyle name="Accent2 - 40% 2" xfId="192"/>
    <cellStyle name="Accent2 - 40% 2 2" xfId="193"/>
    <cellStyle name="Accent2 - 40% 2_autopost vouchers" xfId="194"/>
    <cellStyle name="Accent2 - 40% 3" xfId="195"/>
    <cellStyle name="Accent2 - 40% 4" xfId="196"/>
    <cellStyle name="Accent2 - 40%_ Refunds" xfId="197"/>
    <cellStyle name="Accent2 - 60%" xfId="198"/>
    <cellStyle name="Accent2 10" xfId="199"/>
    <cellStyle name="Accent2 11" xfId="200"/>
    <cellStyle name="Accent2 12" xfId="201"/>
    <cellStyle name="Accent2 13" xfId="202"/>
    <cellStyle name="Accent2 14" xfId="203"/>
    <cellStyle name="Accent2 2" xfId="204"/>
    <cellStyle name="Accent2 3" xfId="205"/>
    <cellStyle name="Accent2 3 2" xfId="206"/>
    <cellStyle name="Accent2 4" xfId="207"/>
    <cellStyle name="Accent2 5" xfId="208"/>
    <cellStyle name="Accent2 6" xfId="209"/>
    <cellStyle name="Accent2 7" xfId="210"/>
    <cellStyle name="Accent2 8" xfId="211"/>
    <cellStyle name="Accent2 9" xfId="212"/>
    <cellStyle name="Accent3" xfId="213"/>
    <cellStyle name="Accent3 - 20%" xfId="214"/>
    <cellStyle name="Accent3 - 20% 2" xfId="215"/>
    <cellStyle name="Accent3 - 20% 2 2" xfId="216"/>
    <cellStyle name="Accent3 - 20% 2_autopost vouchers" xfId="217"/>
    <cellStyle name="Accent3 - 20% 3" xfId="218"/>
    <cellStyle name="Accent3 - 20% 4" xfId="219"/>
    <cellStyle name="Accent3 - 20%_ Refunds" xfId="220"/>
    <cellStyle name="Accent3 - 40%" xfId="221"/>
    <cellStyle name="Accent3 - 40% 2" xfId="222"/>
    <cellStyle name="Accent3 - 40% 2 2" xfId="223"/>
    <cellStyle name="Accent3 - 40% 2_autopost vouchers" xfId="224"/>
    <cellStyle name="Accent3 - 40% 3" xfId="225"/>
    <cellStyle name="Accent3 - 40% 4" xfId="226"/>
    <cellStyle name="Accent3 - 40%_ Refunds" xfId="227"/>
    <cellStyle name="Accent3 - 60%" xfId="228"/>
    <cellStyle name="Accent3 10" xfId="229"/>
    <cellStyle name="Accent3 11" xfId="230"/>
    <cellStyle name="Accent3 12" xfId="231"/>
    <cellStyle name="Accent3 13" xfId="232"/>
    <cellStyle name="Accent3 14" xfId="233"/>
    <cellStyle name="Accent3 2" xfId="234"/>
    <cellStyle name="Accent3 3" xfId="235"/>
    <cellStyle name="Accent3 3 2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" xfId="243"/>
    <cellStyle name="Accent4 - 20%" xfId="244"/>
    <cellStyle name="Accent4 - 20% 2" xfId="245"/>
    <cellStyle name="Accent4 - 20% 2 2" xfId="246"/>
    <cellStyle name="Accent4 - 20% 2_autopost vouchers" xfId="247"/>
    <cellStyle name="Accent4 - 20% 3" xfId="248"/>
    <cellStyle name="Accent4 - 20% 4" xfId="249"/>
    <cellStyle name="Accent4 - 20%_ Refunds" xfId="250"/>
    <cellStyle name="Accent4 - 40%" xfId="251"/>
    <cellStyle name="Accent4 - 40% 2" xfId="252"/>
    <cellStyle name="Accent4 - 40% 2 2" xfId="253"/>
    <cellStyle name="Accent4 - 40% 2_autopost vouchers" xfId="254"/>
    <cellStyle name="Accent4 - 40% 3" xfId="255"/>
    <cellStyle name="Accent4 - 40% 4" xfId="256"/>
    <cellStyle name="Accent4 - 40%_ Refunds" xfId="257"/>
    <cellStyle name="Accent4 - 60%" xfId="258"/>
    <cellStyle name="Accent4 10" xfId="259"/>
    <cellStyle name="Accent4 11" xfId="260"/>
    <cellStyle name="Accent4 12" xfId="261"/>
    <cellStyle name="Accent4 13" xfId="262"/>
    <cellStyle name="Accent4 14" xfId="263"/>
    <cellStyle name="Accent4 2" xfId="264"/>
    <cellStyle name="Accent4 3" xfId="265"/>
    <cellStyle name="Accent4 3 2" xfId="266"/>
    <cellStyle name="Accent4 4" xfId="267"/>
    <cellStyle name="Accent4 5" xfId="268"/>
    <cellStyle name="Accent4 6" xfId="269"/>
    <cellStyle name="Accent4 7" xfId="270"/>
    <cellStyle name="Accent4 8" xfId="271"/>
    <cellStyle name="Accent4 9" xfId="272"/>
    <cellStyle name="Accent5" xfId="273"/>
    <cellStyle name="Accent5 - 20%" xfId="274"/>
    <cellStyle name="Accent5 - 20% 2" xfId="275"/>
    <cellStyle name="Accent5 - 20% 2 2" xfId="276"/>
    <cellStyle name="Accent5 - 20% 2_autopost vouchers" xfId="277"/>
    <cellStyle name="Accent5 - 20% 3" xfId="278"/>
    <cellStyle name="Accent5 - 20% 4" xfId="279"/>
    <cellStyle name="Accent5 - 20%_ Refunds" xfId="280"/>
    <cellStyle name="Accent5 - 40%" xfId="281"/>
    <cellStyle name="Accent5 - 40% 2" xfId="282"/>
    <cellStyle name="Accent5 - 40% 2 2" xfId="283"/>
    <cellStyle name="Accent5 - 40% 2_autopost vouchers" xfId="284"/>
    <cellStyle name="Accent5 - 40% 3" xfId="285"/>
    <cellStyle name="Accent5 - 40% 4" xfId="286"/>
    <cellStyle name="Accent5 - 40%_ Refunds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2" xfId="294"/>
    <cellStyle name="Accent5 3" xfId="295"/>
    <cellStyle name="Accent5 3 2" xfId="296"/>
    <cellStyle name="Accent5 4" xfId="297"/>
    <cellStyle name="Accent5 5" xfId="298"/>
    <cellStyle name="Accent5 6" xfId="299"/>
    <cellStyle name="Accent5 7" xfId="300"/>
    <cellStyle name="Accent5 8" xfId="301"/>
    <cellStyle name="Accent5 9" xfId="302"/>
    <cellStyle name="Accent6" xfId="303"/>
    <cellStyle name="Accent6 - 20%" xfId="304"/>
    <cellStyle name="Accent6 - 20% 2" xfId="305"/>
    <cellStyle name="Accent6 - 20% 2 2" xfId="306"/>
    <cellStyle name="Accent6 - 20% 2_autopost vouchers" xfId="307"/>
    <cellStyle name="Accent6 - 20% 3" xfId="308"/>
    <cellStyle name="Accent6 - 20% 4" xfId="309"/>
    <cellStyle name="Accent6 - 20%_ Refunds" xfId="310"/>
    <cellStyle name="Accent6 - 40%" xfId="311"/>
    <cellStyle name="Accent6 - 40% 2" xfId="312"/>
    <cellStyle name="Accent6 - 40% 2 2" xfId="313"/>
    <cellStyle name="Accent6 - 40% 2_autopost vouchers" xfId="314"/>
    <cellStyle name="Accent6 - 40% 3" xfId="315"/>
    <cellStyle name="Accent6 - 40% 4" xfId="316"/>
    <cellStyle name="Accent6 - 40%_ Refunds" xfId="317"/>
    <cellStyle name="Accent6 - 60%" xfId="318"/>
    <cellStyle name="Accent6 10" xfId="319"/>
    <cellStyle name="Accent6 11" xfId="320"/>
    <cellStyle name="Accent6 12" xfId="321"/>
    <cellStyle name="Accent6 13" xfId="322"/>
    <cellStyle name="Accent6 14" xfId="323"/>
    <cellStyle name="Accent6 2" xfId="324"/>
    <cellStyle name="Accent6 3" xfId="325"/>
    <cellStyle name="Accent6 3 2" xfId="326"/>
    <cellStyle name="Accent6 4" xfId="327"/>
    <cellStyle name="Accent6 5" xfId="328"/>
    <cellStyle name="Accent6 6" xfId="329"/>
    <cellStyle name="Accent6 7" xfId="330"/>
    <cellStyle name="Accent6 8" xfId="331"/>
    <cellStyle name="Accent6 9" xfId="332"/>
    <cellStyle name="Bad" xfId="333"/>
    <cellStyle name="Bad 2" xfId="334"/>
    <cellStyle name="Bad 3" xfId="335"/>
    <cellStyle name="Calculation" xfId="336"/>
    <cellStyle name="Calculation 2" xfId="337"/>
    <cellStyle name="Calculation 3" xfId="338"/>
    <cellStyle name="Check Cell" xfId="339"/>
    <cellStyle name="Check Cell 2" xfId="340"/>
    <cellStyle name="Check Cell 3" xfId="341"/>
    <cellStyle name="Comma" xfId="342"/>
    <cellStyle name="Comma [0]" xfId="343"/>
    <cellStyle name="Comma 2" xfId="344"/>
    <cellStyle name="Comma 2 2" xfId="345"/>
    <cellStyle name="Comma 2 3" xfId="346"/>
    <cellStyle name="Comma 2 4" xfId="347"/>
    <cellStyle name="Comma 3" xfId="348"/>
    <cellStyle name="Comma 3 2" xfId="349"/>
    <cellStyle name="Comma 4" xfId="350"/>
    <cellStyle name="Comma 5" xfId="351"/>
    <cellStyle name="Comma 6" xfId="352"/>
    <cellStyle name="Currency" xfId="353"/>
    <cellStyle name="Currency [0]" xfId="354"/>
    <cellStyle name="Currency 10" xfId="355"/>
    <cellStyle name="Currency 11" xfId="356"/>
    <cellStyle name="Currency 11 2" xfId="357"/>
    <cellStyle name="Currency 12" xfId="358"/>
    <cellStyle name="Currency 2" xfId="359"/>
    <cellStyle name="Currency 2 2" xfId="360"/>
    <cellStyle name="Currency 2 3" xfId="361"/>
    <cellStyle name="Currency 2 4" xfId="362"/>
    <cellStyle name="Currency 2_1st MFT Prelim" xfId="363"/>
    <cellStyle name="Currency 3" xfId="364"/>
    <cellStyle name="Currency 3 2" xfId="365"/>
    <cellStyle name="Currency 4" xfId="366"/>
    <cellStyle name="Currency 5" xfId="367"/>
    <cellStyle name="Currency 6" xfId="368"/>
    <cellStyle name="Currency 7" xfId="369"/>
    <cellStyle name="Currency 8" xfId="370"/>
    <cellStyle name="Currency 9" xfId="371"/>
    <cellStyle name="Emphasis 1" xfId="372"/>
    <cellStyle name="Emphasis 2" xfId="373"/>
    <cellStyle name="Emphasis 3" xfId="374"/>
    <cellStyle name="Explanatory Text" xfId="375"/>
    <cellStyle name="Explanatory Text 2" xfId="376"/>
    <cellStyle name="Explanatory Text 3" xfId="377"/>
    <cellStyle name="Followed Hyperlink" xfId="378"/>
    <cellStyle name="Followed Hyperlink 2" xfId="379"/>
    <cellStyle name="Followed Hyperlink 3" xfId="380"/>
    <cellStyle name="Good" xfId="381"/>
    <cellStyle name="Good 2" xfId="382"/>
    <cellStyle name="Good 3" xfId="383"/>
    <cellStyle name="Heading 1" xfId="384"/>
    <cellStyle name="Heading 1 2" xfId="385"/>
    <cellStyle name="Heading 1 3" xfId="386"/>
    <cellStyle name="Heading 2" xfId="387"/>
    <cellStyle name="Heading 2 2" xfId="388"/>
    <cellStyle name="Heading 2 3" xfId="389"/>
    <cellStyle name="Heading 3" xfId="390"/>
    <cellStyle name="Heading 3 2" xfId="391"/>
    <cellStyle name="Heading 3 3" xfId="392"/>
    <cellStyle name="Heading 4" xfId="393"/>
    <cellStyle name="Heading 4 2" xfId="394"/>
    <cellStyle name="Heading 4 3" xfId="395"/>
    <cellStyle name="Hyperlink" xfId="396"/>
    <cellStyle name="Hyperlink 2" xfId="397"/>
    <cellStyle name="Hyperlink 3" xfId="398"/>
    <cellStyle name="Input" xfId="399"/>
    <cellStyle name="Input 2" xfId="400"/>
    <cellStyle name="Input 3" xfId="401"/>
    <cellStyle name="Linked Cell" xfId="402"/>
    <cellStyle name="Linked Cell 2" xfId="403"/>
    <cellStyle name="Linked Cell 3" xfId="404"/>
    <cellStyle name="Neutral" xfId="405"/>
    <cellStyle name="Neutral 2" xfId="406"/>
    <cellStyle name="Neutral 3" xfId="407"/>
    <cellStyle name="Normal 10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418"/>
    <cellStyle name="Normal 2 2" xfId="419"/>
    <cellStyle name="Normal 2 2 2" xfId="420"/>
    <cellStyle name="Normal 2 2_ Refunds" xfId="421"/>
    <cellStyle name="Normal 2 3" xfId="422"/>
    <cellStyle name="Normal 2 3 2" xfId="423"/>
    <cellStyle name="Normal 2 3_autopost vouchers" xfId="424"/>
    <cellStyle name="Normal 2 4" xfId="425"/>
    <cellStyle name="Normal 2 5" xfId="426"/>
    <cellStyle name="Normal 2 6" xfId="427"/>
    <cellStyle name="Normal 2 7" xfId="428"/>
    <cellStyle name="Normal 2_ Refunds" xfId="429"/>
    <cellStyle name="Normal 20" xfId="430"/>
    <cellStyle name="Normal 20 2" xfId="431"/>
    <cellStyle name="Normal 20_autopost vouchers" xfId="432"/>
    <cellStyle name="Normal 21" xfId="433"/>
    <cellStyle name="Normal 21 2" xfId="434"/>
    <cellStyle name="Normal 21_autopost vouchers" xfId="435"/>
    <cellStyle name="Normal 22" xfId="436"/>
    <cellStyle name="Normal 3" xfId="437"/>
    <cellStyle name="Normal 3 10" xfId="438"/>
    <cellStyle name="Normal 3 11" xfId="439"/>
    <cellStyle name="Normal 3 12" xfId="440"/>
    <cellStyle name="Normal 3 13" xfId="441"/>
    <cellStyle name="Normal 3 14" xfId="442"/>
    <cellStyle name="Normal 3 15" xfId="443"/>
    <cellStyle name="Normal 3 16" xfId="444"/>
    <cellStyle name="Normal 3 2" xfId="445"/>
    <cellStyle name="Normal 3 3" xfId="446"/>
    <cellStyle name="Normal 3 4" xfId="447"/>
    <cellStyle name="Normal 3 5" xfId="448"/>
    <cellStyle name="Normal 3 6" xfId="449"/>
    <cellStyle name="Normal 3 7" xfId="450"/>
    <cellStyle name="Normal 3 8" xfId="451"/>
    <cellStyle name="Normal 3 9" xfId="452"/>
    <cellStyle name="Normal 3_ Refunds" xfId="453"/>
    <cellStyle name="Normal 4" xfId="454"/>
    <cellStyle name="Normal 4 10" xfId="455"/>
    <cellStyle name="Normal 4 11" xfId="456"/>
    <cellStyle name="Normal 4 12" xfId="457"/>
    <cellStyle name="Normal 4 13" xfId="458"/>
    <cellStyle name="Normal 4 14" xfId="459"/>
    <cellStyle name="Normal 4 15" xfId="460"/>
    <cellStyle name="Normal 4 16" xfId="461"/>
    <cellStyle name="Normal 4 17" xfId="462"/>
    <cellStyle name="Normal 4 18" xfId="463"/>
    <cellStyle name="Normal 4 19" xfId="464"/>
    <cellStyle name="Normal 4 2" xfId="465"/>
    <cellStyle name="Normal 4 20" xfId="466"/>
    <cellStyle name="Normal 4 21" xfId="467"/>
    <cellStyle name="Normal 4 22" xfId="468"/>
    <cellStyle name="Normal 4 23" xfId="469"/>
    <cellStyle name="Normal 4 24" xfId="470"/>
    <cellStyle name="Normal 4 25" xfId="471"/>
    <cellStyle name="Normal 4 26" xfId="472"/>
    <cellStyle name="Normal 4 26 2" xfId="473"/>
    <cellStyle name="Normal 4 26_autopost vouchers" xfId="474"/>
    <cellStyle name="Normal 4 27" xfId="475"/>
    <cellStyle name="Normal 4 3" xfId="476"/>
    <cellStyle name="Normal 4 4" xfId="477"/>
    <cellStyle name="Normal 4 5" xfId="478"/>
    <cellStyle name="Normal 4 6" xfId="479"/>
    <cellStyle name="Normal 4 7" xfId="480"/>
    <cellStyle name="Normal 4 8" xfId="481"/>
    <cellStyle name="Normal 4 9" xfId="482"/>
    <cellStyle name="Normal 4_ Refunds" xfId="483"/>
    <cellStyle name="Normal 5" xfId="484"/>
    <cellStyle name="Normal 5 10" xfId="485"/>
    <cellStyle name="Normal 5 11" xfId="486"/>
    <cellStyle name="Normal 5 12" xfId="487"/>
    <cellStyle name="Normal 5 13" xfId="488"/>
    <cellStyle name="Normal 5 13 2" xfId="489"/>
    <cellStyle name="Normal 5 13_autopost vouchers" xfId="490"/>
    <cellStyle name="Normal 5 14" xfId="491"/>
    <cellStyle name="Normal 5 2" xfId="492"/>
    <cellStyle name="Normal 5 3" xfId="493"/>
    <cellStyle name="Normal 5 4" xfId="494"/>
    <cellStyle name="Normal 5 5" xfId="495"/>
    <cellStyle name="Normal 5 6" xfId="496"/>
    <cellStyle name="Normal 5 7" xfId="497"/>
    <cellStyle name="Normal 5 8" xfId="498"/>
    <cellStyle name="Normal 5 9" xfId="499"/>
    <cellStyle name="Normal 5_ Refunds" xfId="500"/>
    <cellStyle name="Normal 6" xfId="501"/>
    <cellStyle name="Normal 6 10" xfId="502"/>
    <cellStyle name="Normal 6 11" xfId="503"/>
    <cellStyle name="Normal 6 12" xfId="504"/>
    <cellStyle name="Normal 6 13" xfId="505"/>
    <cellStyle name="Normal 6 14" xfId="506"/>
    <cellStyle name="Normal 6 15" xfId="507"/>
    <cellStyle name="Normal 6 16" xfId="508"/>
    <cellStyle name="Normal 6 17" xfId="509"/>
    <cellStyle name="Normal 6 18" xfId="510"/>
    <cellStyle name="Normal 6 19" xfId="511"/>
    <cellStyle name="Normal 6 2" xfId="512"/>
    <cellStyle name="Normal 6 2 2" xfId="513"/>
    <cellStyle name="Normal 6 2_ Refunds" xfId="514"/>
    <cellStyle name="Normal 6 20" xfId="515"/>
    <cellStyle name="Normal 6 21" xfId="516"/>
    <cellStyle name="Normal 6 22" xfId="517"/>
    <cellStyle name="Normal 6 23" xfId="518"/>
    <cellStyle name="Normal 6 23 2" xfId="519"/>
    <cellStyle name="Normal 6 23_autopost vouchers" xfId="520"/>
    <cellStyle name="Normal 6 24" xfId="521"/>
    <cellStyle name="Normal 6 24 2" xfId="522"/>
    <cellStyle name="Normal 6 24_autopost vouchers" xfId="523"/>
    <cellStyle name="Normal 6 25" xfId="524"/>
    <cellStyle name="Normal 6 25 2" xfId="525"/>
    <cellStyle name="Normal 6 25_autopost vouchers" xfId="526"/>
    <cellStyle name="Normal 6 26" xfId="527"/>
    <cellStyle name="Normal 6 3" xfId="528"/>
    <cellStyle name="Normal 6 4" xfId="529"/>
    <cellStyle name="Normal 6 5" xfId="530"/>
    <cellStyle name="Normal 6 6" xfId="531"/>
    <cellStyle name="Normal 6 7" xfId="532"/>
    <cellStyle name="Normal 6 8" xfId="533"/>
    <cellStyle name="Normal 6 9" xfId="534"/>
    <cellStyle name="Normal 6_ Refunds" xfId="535"/>
    <cellStyle name="Normal 7" xfId="536"/>
    <cellStyle name="Normal 7 10" xfId="537"/>
    <cellStyle name="Normal 7 10 2" xfId="538"/>
    <cellStyle name="Normal 7 10_autopost vouchers" xfId="539"/>
    <cellStyle name="Normal 7 11" xfId="540"/>
    <cellStyle name="Normal 7 2" xfId="541"/>
    <cellStyle name="Normal 7 2 2" xfId="542"/>
    <cellStyle name="Normal 7 2_ Refunds" xfId="543"/>
    <cellStyle name="Normal 7 3" xfId="544"/>
    <cellStyle name="Normal 7 4" xfId="545"/>
    <cellStyle name="Normal 7 5" xfId="546"/>
    <cellStyle name="Normal 7 6" xfId="547"/>
    <cellStyle name="Normal 7 7" xfId="548"/>
    <cellStyle name="Normal 7 8" xfId="549"/>
    <cellStyle name="Normal 7 9" xfId="550"/>
    <cellStyle name="Normal 7_ Refunds" xfId="551"/>
    <cellStyle name="Normal 8" xfId="552"/>
    <cellStyle name="Normal 9" xfId="553"/>
    <cellStyle name="Normal_Addtional Local Option Fuel" xfId="554"/>
    <cellStyle name="Normal_Non-Voted Local Option Fuel " xfId="555"/>
    <cellStyle name="Normal_Voted 1-Cent Local Option Fuel" xfId="556"/>
    <cellStyle name="Note" xfId="557"/>
    <cellStyle name="Note 10" xfId="558"/>
    <cellStyle name="Note 10 2" xfId="559"/>
    <cellStyle name="Note 10_autopost vouchers" xfId="560"/>
    <cellStyle name="Note 11" xfId="561"/>
    <cellStyle name="Note 12" xfId="562"/>
    <cellStyle name="Note 2" xfId="563"/>
    <cellStyle name="Note 2 10" xfId="564"/>
    <cellStyle name="Note 2 10 2" xfId="565"/>
    <cellStyle name="Note 2 10 2 2" xfId="566"/>
    <cellStyle name="Note 2 10 2_autopost vouchers" xfId="567"/>
    <cellStyle name="Note 2 10 3" xfId="568"/>
    <cellStyle name="Note 2 10_ Refunds" xfId="569"/>
    <cellStyle name="Note 2 11" xfId="570"/>
    <cellStyle name="Note 2 11 2" xfId="571"/>
    <cellStyle name="Note 2 11 2 2" xfId="572"/>
    <cellStyle name="Note 2 11 2_autopost vouchers" xfId="573"/>
    <cellStyle name="Note 2 11 3" xfId="574"/>
    <cellStyle name="Note 2 11_ Refunds" xfId="575"/>
    <cellStyle name="Note 2 12" xfId="576"/>
    <cellStyle name="Note 2 12 2" xfId="577"/>
    <cellStyle name="Note 2 12 2 2" xfId="578"/>
    <cellStyle name="Note 2 12 2_autopost vouchers" xfId="579"/>
    <cellStyle name="Note 2 12 3" xfId="580"/>
    <cellStyle name="Note 2 12_ Refunds" xfId="581"/>
    <cellStyle name="Note 2 13" xfId="582"/>
    <cellStyle name="Note 2 13 2" xfId="583"/>
    <cellStyle name="Note 2 13 2 2" xfId="584"/>
    <cellStyle name="Note 2 13 2_autopost vouchers" xfId="585"/>
    <cellStyle name="Note 2 13 3" xfId="586"/>
    <cellStyle name="Note 2 13_ Refunds" xfId="587"/>
    <cellStyle name="Note 2 14" xfId="588"/>
    <cellStyle name="Note 2 14 2" xfId="589"/>
    <cellStyle name="Note 2 14 2 2" xfId="590"/>
    <cellStyle name="Note 2 14 2_autopost vouchers" xfId="591"/>
    <cellStyle name="Note 2 14 3" xfId="592"/>
    <cellStyle name="Note 2 14_ Refunds" xfId="593"/>
    <cellStyle name="Note 2 15" xfId="594"/>
    <cellStyle name="Note 2 15 2" xfId="595"/>
    <cellStyle name="Note 2 15 2 2" xfId="596"/>
    <cellStyle name="Note 2 15 2_autopost vouchers" xfId="597"/>
    <cellStyle name="Note 2 15 3" xfId="598"/>
    <cellStyle name="Note 2 15_ Refunds" xfId="599"/>
    <cellStyle name="Note 2 16" xfId="600"/>
    <cellStyle name="Note 2 16 2" xfId="601"/>
    <cellStyle name="Note 2 16 2 2" xfId="602"/>
    <cellStyle name="Note 2 16 2_autopost vouchers" xfId="603"/>
    <cellStyle name="Note 2 16 3" xfId="604"/>
    <cellStyle name="Note 2 16_ Refunds" xfId="605"/>
    <cellStyle name="Note 2 17" xfId="606"/>
    <cellStyle name="Note 2 17 2" xfId="607"/>
    <cellStyle name="Note 2 17 2 2" xfId="608"/>
    <cellStyle name="Note 2 17 2_autopost vouchers" xfId="609"/>
    <cellStyle name="Note 2 17 3" xfId="610"/>
    <cellStyle name="Note 2 17_ Refunds" xfId="611"/>
    <cellStyle name="Note 2 18" xfId="612"/>
    <cellStyle name="Note 2 18 2" xfId="613"/>
    <cellStyle name="Note 2 18 2 2" xfId="614"/>
    <cellStyle name="Note 2 18 2_autopost vouchers" xfId="615"/>
    <cellStyle name="Note 2 18 3" xfId="616"/>
    <cellStyle name="Note 2 18_ Refunds" xfId="617"/>
    <cellStyle name="Note 2 19" xfId="618"/>
    <cellStyle name="Note 2 19 2" xfId="619"/>
    <cellStyle name="Note 2 19 2 2" xfId="620"/>
    <cellStyle name="Note 2 19 2_autopost vouchers" xfId="621"/>
    <cellStyle name="Note 2 19 3" xfId="622"/>
    <cellStyle name="Note 2 19_ Refunds" xfId="623"/>
    <cellStyle name="Note 2 2" xfId="624"/>
    <cellStyle name="Note 2 2 10" xfId="625"/>
    <cellStyle name="Note 2 2 2" xfId="626"/>
    <cellStyle name="Note 2 2 2 2" xfId="627"/>
    <cellStyle name="Note 2 2 2 2 2" xfId="628"/>
    <cellStyle name="Note 2 2 2 2_autopost vouchers" xfId="629"/>
    <cellStyle name="Note 2 2 2 3" xfId="630"/>
    <cellStyle name="Note 2 2 2_ Refunds" xfId="631"/>
    <cellStyle name="Note 2 2 3" xfId="632"/>
    <cellStyle name="Note 2 2 3 2" xfId="633"/>
    <cellStyle name="Note 2 2 3 2 2" xfId="634"/>
    <cellStyle name="Note 2 2 3 2_autopost vouchers" xfId="635"/>
    <cellStyle name="Note 2 2 3 3" xfId="636"/>
    <cellStyle name="Note 2 2 3_ Refunds" xfId="637"/>
    <cellStyle name="Note 2 2 4" xfId="638"/>
    <cellStyle name="Note 2 2 4 2" xfId="639"/>
    <cellStyle name="Note 2 2 4 2 2" xfId="640"/>
    <cellStyle name="Note 2 2 4 2_autopost vouchers" xfId="641"/>
    <cellStyle name="Note 2 2 4 3" xfId="642"/>
    <cellStyle name="Note 2 2 4_ Refunds" xfId="643"/>
    <cellStyle name="Note 2 2 5" xfId="644"/>
    <cellStyle name="Note 2 2 5 2" xfId="645"/>
    <cellStyle name="Note 2 2 5 2 2" xfId="646"/>
    <cellStyle name="Note 2 2 5 2_autopost vouchers" xfId="647"/>
    <cellStyle name="Note 2 2 5 3" xfId="648"/>
    <cellStyle name="Note 2 2 5_ Refunds" xfId="649"/>
    <cellStyle name="Note 2 2 6" xfId="650"/>
    <cellStyle name="Note 2 2 6 2" xfId="651"/>
    <cellStyle name="Note 2 2 6 2 2" xfId="652"/>
    <cellStyle name="Note 2 2 6 2_autopost vouchers" xfId="653"/>
    <cellStyle name="Note 2 2 6 3" xfId="654"/>
    <cellStyle name="Note 2 2 6_ Refunds" xfId="655"/>
    <cellStyle name="Note 2 2 7" xfId="656"/>
    <cellStyle name="Note 2 2 7 2" xfId="657"/>
    <cellStyle name="Note 2 2 7 2 2" xfId="658"/>
    <cellStyle name="Note 2 2 7 2_autopost vouchers" xfId="659"/>
    <cellStyle name="Note 2 2 7 3" xfId="660"/>
    <cellStyle name="Note 2 2 7_ Refunds" xfId="661"/>
    <cellStyle name="Note 2 2 8" xfId="662"/>
    <cellStyle name="Note 2 2 8 2" xfId="663"/>
    <cellStyle name="Note 2 2 8 2 2" xfId="664"/>
    <cellStyle name="Note 2 2 8 2_autopost vouchers" xfId="665"/>
    <cellStyle name="Note 2 2 8 3" xfId="666"/>
    <cellStyle name="Note 2 2 8_ Refunds" xfId="667"/>
    <cellStyle name="Note 2 2 9" xfId="668"/>
    <cellStyle name="Note 2 2 9 2" xfId="669"/>
    <cellStyle name="Note 2 2 9_autopost vouchers" xfId="670"/>
    <cellStyle name="Note 2 2_ Refunds" xfId="671"/>
    <cellStyle name="Note 2 20" xfId="672"/>
    <cellStyle name="Note 2 20 2" xfId="673"/>
    <cellStyle name="Note 2 20 2 2" xfId="674"/>
    <cellStyle name="Note 2 20 2_autopost vouchers" xfId="675"/>
    <cellStyle name="Note 2 20 3" xfId="676"/>
    <cellStyle name="Note 2 20_ Refunds" xfId="677"/>
    <cellStyle name="Note 2 21" xfId="678"/>
    <cellStyle name="Note 2 21 2" xfId="679"/>
    <cellStyle name="Note 2 21 2 2" xfId="680"/>
    <cellStyle name="Note 2 21 2_autopost vouchers" xfId="681"/>
    <cellStyle name="Note 2 21 3" xfId="682"/>
    <cellStyle name="Note 2 21_ Refunds" xfId="683"/>
    <cellStyle name="Note 2 22" xfId="684"/>
    <cellStyle name="Note 2 22 2" xfId="685"/>
    <cellStyle name="Note 2 22 2 2" xfId="686"/>
    <cellStyle name="Note 2 22 2_autopost vouchers" xfId="687"/>
    <cellStyle name="Note 2 22 3" xfId="688"/>
    <cellStyle name="Note 2 22_ Refunds" xfId="689"/>
    <cellStyle name="Note 2 23" xfId="690"/>
    <cellStyle name="Note 2 23 2" xfId="691"/>
    <cellStyle name="Note 2 23 2 2" xfId="692"/>
    <cellStyle name="Note 2 23 2_autopost vouchers" xfId="693"/>
    <cellStyle name="Note 2 23 3" xfId="694"/>
    <cellStyle name="Note 2 23_ Refunds" xfId="695"/>
    <cellStyle name="Note 2 24" xfId="696"/>
    <cellStyle name="Note 2 24 2" xfId="697"/>
    <cellStyle name="Note 2 24 2 2" xfId="698"/>
    <cellStyle name="Note 2 24 2_autopost vouchers" xfId="699"/>
    <cellStyle name="Note 2 24 3" xfId="700"/>
    <cellStyle name="Note 2 24_ Refunds" xfId="701"/>
    <cellStyle name="Note 2 25" xfId="702"/>
    <cellStyle name="Note 2 25 2" xfId="703"/>
    <cellStyle name="Note 2 25 2 2" xfId="704"/>
    <cellStyle name="Note 2 25 2_autopost vouchers" xfId="705"/>
    <cellStyle name="Note 2 25 3" xfId="706"/>
    <cellStyle name="Note 2 25_ Refunds" xfId="707"/>
    <cellStyle name="Note 2 26" xfId="708"/>
    <cellStyle name="Note 2 26 2" xfId="709"/>
    <cellStyle name="Note 2 26 2 2" xfId="710"/>
    <cellStyle name="Note 2 26 2_autopost vouchers" xfId="711"/>
    <cellStyle name="Note 2 26 3" xfId="712"/>
    <cellStyle name="Note 2 26_ Refunds" xfId="713"/>
    <cellStyle name="Note 2 27" xfId="714"/>
    <cellStyle name="Note 2 27 2" xfId="715"/>
    <cellStyle name="Note 2 27 2 2" xfId="716"/>
    <cellStyle name="Note 2 27 2_autopost vouchers" xfId="717"/>
    <cellStyle name="Note 2 27 3" xfId="718"/>
    <cellStyle name="Note 2 27_ Refunds" xfId="719"/>
    <cellStyle name="Note 2 28" xfId="720"/>
    <cellStyle name="Note 2 28 2" xfId="721"/>
    <cellStyle name="Note 2 28 2 2" xfId="722"/>
    <cellStyle name="Note 2 28 2_autopost vouchers" xfId="723"/>
    <cellStyle name="Note 2 28 3" xfId="724"/>
    <cellStyle name="Note 2 28_ Refunds" xfId="725"/>
    <cellStyle name="Note 2 29" xfId="726"/>
    <cellStyle name="Note 2 29 2" xfId="727"/>
    <cellStyle name="Note 2 29 2 2" xfId="728"/>
    <cellStyle name="Note 2 29 2_autopost vouchers" xfId="729"/>
    <cellStyle name="Note 2 29 3" xfId="730"/>
    <cellStyle name="Note 2 29_ Refunds" xfId="731"/>
    <cellStyle name="Note 2 3" xfId="732"/>
    <cellStyle name="Note 2 3 10" xfId="733"/>
    <cellStyle name="Note 2 3 2" xfId="734"/>
    <cellStyle name="Note 2 3 2 2" xfId="735"/>
    <cellStyle name="Note 2 3 2 2 2" xfId="736"/>
    <cellStyle name="Note 2 3 2 2_autopost vouchers" xfId="737"/>
    <cellStyle name="Note 2 3 2 3" xfId="738"/>
    <cellStyle name="Note 2 3 2_ Refunds" xfId="739"/>
    <cellStyle name="Note 2 3 3" xfId="740"/>
    <cellStyle name="Note 2 3 3 2" xfId="741"/>
    <cellStyle name="Note 2 3 3 2 2" xfId="742"/>
    <cellStyle name="Note 2 3 3 2_autopost vouchers" xfId="743"/>
    <cellStyle name="Note 2 3 3 3" xfId="744"/>
    <cellStyle name="Note 2 3 3_ Refunds" xfId="745"/>
    <cellStyle name="Note 2 3 4" xfId="746"/>
    <cellStyle name="Note 2 3 4 2" xfId="747"/>
    <cellStyle name="Note 2 3 4 2 2" xfId="748"/>
    <cellStyle name="Note 2 3 4 2_autopost vouchers" xfId="749"/>
    <cellStyle name="Note 2 3 4 3" xfId="750"/>
    <cellStyle name="Note 2 3 4_ Refunds" xfId="751"/>
    <cellStyle name="Note 2 3 5" xfId="752"/>
    <cellStyle name="Note 2 3 5 2" xfId="753"/>
    <cellStyle name="Note 2 3 5 2 2" xfId="754"/>
    <cellStyle name="Note 2 3 5 2_autopost vouchers" xfId="755"/>
    <cellStyle name="Note 2 3 5 3" xfId="756"/>
    <cellStyle name="Note 2 3 5_ Refunds" xfId="757"/>
    <cellStyle name="Note 2 3 6" xfId="758"/>
    <cellStyle name="Note 2 3 6 2" xfId="759"/>
    <cellStyle name="Note 2 3 6 2 2" xfId="760"/>
    <cellStyle name="Note 2 3 6 2_autopost vouchers" xfId="761"/>
    <cellStyle name="Note 2 3 6 3" xfId="762"/>
    <cellStyle name="Note 2 3 6_ Refunds" xfId="763"/>
    <cellStyle name="Note 2 3 7" xfId="764"/>
    <cellStyle name="Note 2 3 7 2" xfId="765"/>
    <cellStyle name="Note 2 3 7 2 2" xfId="766"/>
    <cellStyle name="Note 2 3 7 2_autopost vouchers" xfId="767"/>
    <cellStyle name="Note 2 3 7 3" xfId="768"/>
    <cellStyle name="Note 2 3 7_ Refunds" xfId="769"/>
    <cellStyle name="Note 2 3 8" xfId="770"/>
    <cellStyle name="Note 2 3 8 2" xfId="771"/>
    <cellStyle name="Note 2 3 8 2 2" xfId="772"/>
    <cellStyle name="Note 2 3 8 2_autopost vouchers" xfId="773"/>
    <cellStyle name="Note 2 3 8 3" xfId="774"/>
    <cellStyle name="Note 2 3 8_ Refunds" xfId="775"/>
    <cellStyle name="Note 2 3 9" xfId="776"/>
    <cellStyle name="Note 2 3 9 2" xfId="777"/>
    <cellStyle name="Note 2 3 9_autopost vouchers" xfId="778"/>
    <cellStyle name="Note 2 3_ Refunds" xfId="779"/>
    <cellStyle name="Note 2 30" xfId="780"/>
    <cellStyle name="Note 2 30 2" xfId="781"/>
    <cellStyle name="Note 2 30 2 2" xfId="782"/>
    <cellStyle name="Note 2 30 2_autopost vouchers" xfId="783"/>
    <cellStyle name="Note 2 30 3" xfId="784"/>
    <cellStyle name="Note 2 30_ Refunds" xfId="785"/>
    <cellStyle name="Note 2 31" xfId="786"/>
    <cellStyle name="Note 2 31 2" xfId="787"/>
    <cellStyle name="Note 2 31 2 2" xfId="788"/>
    <cellStyle name="Note 2 31 2_autopost vouchers" xfId="789"/>
    <cellStyle name="Note 2 31 3" xfId="790"/>
    <cellStyle name="Note 2 31_ Refunds" xfId="791"/>
    <cellStyle name="Note 2 32" xfId="792"/>
    <cellStyle name="Note 2 32 2" xfId="793"/>
    <cellStyle name="Note 2 32 2 2" xfId="794"/>
    <cellStyle name="Note 2 32 2_autopost vouchers" xfId="795"/>
    <cellStyle name="Note 2 32 3" xfId="796"/>
    <cellStyle name="Note 2 32_ Refunds" xfId="797"/>
    <cellStyle name="Note 2 33" xfId="798"/>
    <cellStyle name="Note 2 4" xfId="799"/>
    <cellStyle name="Note 2 4 10" xfId="800"/>
    <cellStyle name="Note 2 4 2" xfId="801"/>
    <cellStyle name="Note 2 4 2 2" xfId="802"/>
    <cellStyle name="Note 2 4 2 2 2" xfId="803"/>
    <cellStyle name="Note 2 4 2 2_autopost vouchers" xfId="804"/>
    <cellStyle name="Note 2 4 2 3" xfId="805"/>
    <cellStyle name="Note 2 4 2_ Refunds" xfId="806"/>
    <cellStyle name="Note 2 4 3" xfId="807"/>
    <cellStyle name="Note 2 4 3 2" xfId="808"/>
    <cellStyle name="Note 2 4 3 2 2" xfId="809"/>
    <cellStyle name="Note 2 4 3 2_autopost vouchers" xfId="810"/>
    <cellStyle name="Note 2 4 3 3" xfId="811"/>
    <cellStyle name="Note 2 4 3_ Refunds" xfId="812"/>
    <cellStyle name="Note 2 4 4" xfId="813"/>
    <cellStyle name="Note 2 4 4 2" xfId="814"/>
    <cellStyle name="Note 2 4 4 2 2" xfId="815"/>
    <cellStyle name="Note 2 4 4 2_autopost vouchers" xfId="816"/>
    <cellStyle name="Note 2 4 4 3" xfId="817"/>
    <cellStyle name="Note 2 4 4_ Refunds" xfId="818"/>
    <cellStyle name="Note 2 4 5" xfId="819"/>
    <cellStyle name="Note 2 4 5 2" xfId="820"/>
    <cellStyle name="Note 2 4 5 2 2" xfId="821"/>
    <cellStyle name="Note 2 4 5 2_autopost vouchers" xfId="822"/>
    <cellStyle name="Note 2 4 5 3" xfId="823"/>
    <cellStyle name="Note 2 4 5_ Refunds" xfId="824"/>
    <cellStyle name="Note 2 4 6" xfId="825"/>
    <cellStyle name="Note 2 4 6 2" xfId="826"/>
    <cellStyle name="Note 2 4 6 2 2" xfId="827"/>
    <cellStyle name="Note 2 4 6 2_autopost vouchers" xfId="828"/>
    <cellStyle name="Note 2 4 6 3" xfId="829"/>
    <cellStyle name="Note 2 4 6_ Refunds" xfId="830"/>
    <cellStyle name="Note 2 4 7" xfId="831"/>
    <cellStyle name="Note 2 4 7 2" xfId="832"/>
    <cellStyle name="Note 2 4 7 2 2" xfId="833"/>
    <cellStyle name="Note 2 4 7 2_autopost vouchers" xfId="834"/>
    <cellStyle name="Note 2 4 7 3" xfId="835"/>
    <cellStyle name="Note 2 4 7_ Refunds" xfId="836"/>
    <cellStyle name="Note 2 4 8" xfId="837"/>
    <cellStyle name="Note 2 4 8 2" xfId="838"/>
    <cellStyle name="Note 2 4 8 2 2" xfId="839"/>
    <cellStyle name="Note 2 4 8 2_autopost vouchers" xfId="840"/>
    <cellStyle name="Note 2 4 8 3" xfId="841"/>
    <cellStyle name="Note 2 4 8_ Refunds" xfId="842"/>
    <cellStyle name="Note 2 4 9" xfId="843"/>
    <cellStyle name="Note 2 4 9 2" xfId="844"/>
    <cellStyle name="Note 2 4 9_autopost vouchers" xfId="845"/>
    <cellStyle name="Note 2 4_ Refunds" xfId="846"/>
    <cellStyle name="Note 2 5" xfId="847"/>
    <cellStyle name="Note 2 5 2" xfId="848"/>
    <cellStyle name="Note 2 5 2 2" xfId="849"/>
    <cellStyle name="Note 2 5 2_autopost vouchers" xfId="850"/>
    <cellStyle name="Note 2 5 3" xfId="851"/>
    <cellStyle name="Note 2 5_ Refunds" xfId="852"/>
    <cellStyle name="Note 2 6" xfId="853"/>
    <cellStyle name="Note 2 6 2" xfId="854"/>
    <cellStyle name="Note 2 6 2 2" xfId="855"/>
    <cellStyle name="Note 2 6 2_autopost vouchers" xfId="856"/>
    <cellStyle name="Note 2 6 3" xfId="857"/>
    <cellStyle name="Note 2 6_ Refunds" xfId="858"/>
    <cellStyle name="Note 2 7" xfId="859"/>
    <cellStyle name="Note 2 7 2" xfId="860"/>
    <cellStyle name="Note 2 7 2 2" xfId="861"/>
    <cellStyle name="Note 2 7 2_autopost vouchers" xfId="862"/>
    <cellStyle name="Note 2 7 3" xfId="863"/>
    <cellStyle name="Note 2 7_ Refunds" xfId="864"/>
    <cellStyle name="Note 2 8" xfId="865"/>
    <cellStyle name="Note 2 8 2" xfId="866"/>
    <cellStyle name="Note 2 8 2 2" xfId="867"/>
    <cellStyle name="Note 2 8 2_autopost vouchers" xfId="868"/>
    <cellStyle name="Note 2 8 3" xfId="869"/>
    <cellStyle name="Note 2 8_ Refunds" xfId="870"/>
    <cellStyle name="Note 2 9" xfId="871"/>
    <cellStyle name="Note 2 9 2" xfId="872"/>
    <cellStyle name="Note 2 9 2 2" xfId="873"/>
    <cellStyle name="Note 2 9 2_autopost vouchers" xfId="874"/>
    <cellStyle name="Note 2 9 3" xfId="875"/>
    <cellStyle name="Note 2 9_ Refunds" xfId="876"/>
    <cellStyle name="Note 2_ Refunds" xfId="877"/>
    <cellStyle name="Note 3" xfId="878"/>
    <cellStyle name="Note 3 10" xfId="879"/>
    <cellStyle name="Note 3 10 2" xfId="880"/>
    <cellStyle name="Note 3 10 2 2" xfId="881"/>
    <cellStyle name="Note 3 10 2_autopost vouchers" xfId="882"/>
    <cellStyle name="Note 3 10 3" xfId="883"/>
    <cellStyle name="Note 3 10_ Refunds" xfId="884"/>
    <cellStyle name="Note 3 11" xfId="885"/>
    <cellStyle name="Note 3 11 2" xfId="886"/>
    <cellStyle name="Note 3 11 2 2" xfId="887"/>
    <cellStyle name="Note 3 11 2_autopost vouchers" xfId="888"/>
    <cellStyle name="Note 3 11 3" xfId="889"/>
    <cellStyle name="Note 3 11_ Refunds" xfId="890"/>
    <cellStyle name="Note 3 12" xfId="891"/>
    <cellStyle name="Note 3 12 2" xfId="892"/>
    <cellStyle name="Note 3 12 2 2" xfId="893"/>
    <cellStyle name="Note 3 12 2_autopost vouchers" xfId="894"/>
    <cellStyle name="Note 3 12 3" xfId="895"/>
    <cellStyle name="Note 3 12_ Refunds" xfId="896"/>
    <cellStyle name="Note 3 13" xfId="897"/>
    <cellStyle name="Note 3 13 2" xfId="898"/>
    <cellStyle name="Note 3 13 2 2" xfId="899"/>
    <cellStyle name="Note 3 13 2_autopost vouchers" xfId="900"/>
    <cellStyle name="Note 3 13 3" xfId="901"/>
    <cellStyle name="Note 3 13_ Refunds" xfId="902"/>
    <cellStyle name="Note 3 14" xfId="903"/>
    <cellStyle name="Note 3 14 2" xfId="904"/>
    <cellStyle name="Note 3 14 2 2" xfId="905"/>
    <cellStyle name="Note 3 14 2_autopost vouchers" xfId="906"/>
    <cellStyle name="Note 3 14 3" xfId="907"/>
    <cellStyle name="Note 3 14_ Refunds" xfId="908"/>
    <cellStyle name="Note 3 15" xfId="909"/>
    <cellStyle name="Note 3 15 2" xfId="910"/>
    <cellStyle name="Note 3 15 2 2" xfId="911"/>
    <cellStyle name="Note 3 15 2_autopost vouchers" xfId="912"/>
    <cellStyle name="Note 3 15 3" xfId="913"/>
    <cellStyle name="Note 3 15_ Refunds" xfId="914"/>
    <cellStyle name="Note 3 16" xfId="915"/>
    <cellStyle name="Note 3 16 2" xfId="916"/>
    <cellStyle name="Note 3 16 2 2" xfId="917"/>
    <cellStyle name="Note 3 16 2_autopost vouchers" xfId="918"/>
    <cellStyle name="Note 3 16 3" xfId="919"/>
    <cellStyle name="Note 3 16_ Refunds" xfId="920"/>
    <cellStyle name="Note 3 17" xfId="921"/>
    <cellStyle name="Note 3 17 2" xfId="922"/>
    <cellStyle name="Note 3 17 2 2" xfId="923"/>
    <cellStyle name="Note 3 17 2_autopost vouchers" xfId="924"/>
    <cellStyle name="Note 3 17 3" xfId="925"/>
    <cellStyle name="Note 3 17_ Refunds" xfId="926"/>
    <cellStyle name="Note 3 18" xfId="927"/>
    <cellStyle name="Note 3 18 2" xfId="928"/>
    <cellStyle name="Note 3 18 2 2" xfId="929"/>
    <cellStyle name="Note 3 18 2_autopost vouchers" xfId="930"/>
    <cellStyle name="Note 3 18 3" xfId="931"/>
    <cellStyle name="Note 3 18_ Refunds" xfId="932"/>
    <cellStyle name="Note 3 19" xfId="933"/>
    <cellStyle name="Note 3 19 2" xfId="934"/>
    <cellStyle name="Note 3 19 2 2" xfId="935"/>
    <cellStyle name="Note 3 19 2_autopost vouchers" xfId="936"/>
    <cellStyle name="Note 3 19 3" xfId="937"/>
    <cellStyle name="Note 3 19_ Refunds" xfId="938"/>
    <cellStyle name="Note 3 2" xfId="939"/>
    <cellStyle name="Note 3 2 10" xfId="940"/>
    <cellStyle name="Note 3 2 2" xfId="941"/>
    <cellStyle name="Note 3 2 2 2" xfId="942"/>
    <cellStyle name="Note 3 2 2 2 2" xfId="943"/>
    <cellStyle name="Note 3 2 2 2_autopost vouchers" xfId="944"/>
    <cellStyle name="Note 3 2 2 3" xfId="945"/>
    <cellStyle name="Note 3 2 2_ Refunds" xfId="946"/>
    <cellStyle name="Note 3 2 3" xfId="947"/>
    <cellStyle name="Note 3 2 3 2" xfId="948"/>
    <cellStyle name="Note 3 2 3 2 2" xfId="949"/>
    <cellStyle name="Note 3 2 3 2_autopost vouchers" xfId="950"/>
    <cellStyle name="Note 3 2 3 3" xfId="951"/>
    <cellStyle name="Note 3 2 3_ Refunds" xfId="952"/>
    <cellStyle name="Note 3 2 4" xfId="953"/>
    <cellStyle name="Note 3 2 4 2" xfId="954"/>
    <cellStyle name="Note 3 2 4 2 2" xfId="955"/>
    <cellStyle name="Note 3 2 4 2_autopost vouchers" xfId="956"/>
    <cellStyle name="Note 3 2 4 3" xfId="957"/>
    <cellStyle name="Note 3 2 4_ Refunds" xfId="958"/>
    <cellStyle name="Note 3 2 5" xfId="959"/>
    <cellStyle name="Note 3 2 5 2" xfId="960"/>
    <cellStyle name="Note 3 2 5 2 2" xfId="961"/>
    <cellStyle name="Note 3 2 5 2_autopost vouchers" xfId="962"/>
    <cellStyle name="Note 3 2 5 3" xfId="963"/>
    <cellStyle name="Note 3 2 5_ Refunds" xfId="964"/>
    <cellStyle name="Note 3 2 6" xfId="965"/>
    <cellStyle name="Note 3 2 6 2" xfId="966"/>
    <cellStyle name="Note 3 2 6 2 2" xfId="967"/>
    <cellStyle name="Note 3 2 6 2_autopost vouchers" xfId="968"/>
    <cellStyle name="Note 3 2 6 3" xfId="969"/>
    <cellStyle name="Note 3 2 6_ Refunds" xfId="970"/>
    <cellStyle name="Note 3 2 7" xfId="971"/>
    <cellStyle name="Note 3 2 7 2" xfId="972"/>
    <cellStyle name="Note 3 2 7 2 2" xfId="973"/>
    <cellStyle name="Note 3 2 7 2_autopost vouchers" xfId="974"/>
    <cellStyle name="Note 3 2 7 3" xfId="975"/>
    <cellStyle name="Note 3 2 7_ Refunds" xfId="976"/>
    <cellStyle name="Note 3 2 8" xfId="977"/>
    <cellStyle name="Note 3 2 8 2" xfId="978"/>
    <cellStyle name="Note 3 2 8 2 2" xfId="979"/>
    <cellStyle name="Note 3 2 8 2_autopost vouchers" xfId="980"/>
    <cellStyle name="Note 3 2 8 3" xfId="981"/>
    <cellStyle name="Note 3 2 8_ Refunds" xfId="982"/>
    <cellStyle name="Note 3 2 9" xfId="983"/>
    <cellStyle name="Note 3 2 9 2" xfId="984"/>
    <cellStyle name="Note 3 2 9_autopost vouchers" xfId="985"/>
    <cellStyle name="Note 3 2_ Refunds" xfId="986"/>
    <cellStyle name="Note 3 20" xfId="987"/>
    <cellStyle name="Note 3 20 2" xfId="988"/>
    <cellStyle name="Note 3 20 2 2" xfId="989"/>
    <cellStyle name="Note 3 20 2_autopost vouchers" xfId="990"/>
    <cellStyle name="Note 3 20 3" xfId="991"/>
    <cellStyle name="Note 3 20_ Refunds" xfId="992"/>
    <cellStyle name="Note 3 21" xfId="993"/>
    <cellStyle name="Note 3 21 2" xfId="994"/>
    <cellStyle name="Note 3 21 2 2" xfId="995"/>
    <cellStyle name="Note 3 21 2_autopost vouchers" xfId="996"/>
    <cellStyle name="Note 3 21 3" xfId="997"/>
    <cellStyle name="Note 3 21_ Refunds" xfId="998"/>
    <cellStyle name="Note 3 22" xfId="999"/>
    <cellStyle name="Note 3 22 2" xfId="1000"/>
    <cellStyle name="Note 3 22 2 2" xfId="1001"/>
    <cellStyle name="Note 3 22 2_autopost vouchers" xfId="1002"/>
    <cellStyle name="Note 3 22 3" xfId="1003"/>
    <cellStyle name="Note 3 22_ Refunds" xfId="1004"/>
    <cellStyle name="Note 3 23" xfId="1005"/>
    <cellStyle name="Note 3 23 2" xfId="1006"/>
    <cellStyle name="Note 3 23 2 2" xfId="1007"/>
    <cellStyle name="Note 3 23 2_autopost vouchers" xfId="1008"/>
    <cellStyle name="Note 3 23 3" xfId="1009"/>
    <cellStyle name="Note 3 23_ Refunds" xfId="1010"/>
    <cellStyle name="Note 3 24" xfId="1011"/>
    <cellStyle name="Note 3 24 2" xfId="1012"/>
    <cellStyle name="Note 3 24 2 2" xfId="1013"/>
    <cellStyle name="Note 3 24 2_autopost vouchers" xfId="1014"/>
    <cellStyle name="Note 3 24 3" xfId="1015"/>
    <cellStyle name="Note 3 24_ Refunds" xfId="1016"/>
    <cellStyle name="Note 3 25" xfId="1017"/>
    <cellStyle name="Note 3 25 2" xfId="1018"/>
    <cellStyle name="Note 3 25 2 2" xfId="1019"/>
    <cellStyle name="Note 3 25 2_autopost vouchers" xfId="1020"/>
    <cellStyle name="Note 3 25 3" xfId="1021"/>
    <cellStyle name="Note 3 25_ Refunds" xfId="1022"/>
    <cellStyle name="Note 3 26" xfId="1023"/>
    <cellStyle name="Note 3 26 2" xfId="1024"/>
    <cellStyle name="Note 3 26 2 2" xfId="1025"/>
    <cellStyle name="Note 3 26 2_autopost vouchers" xfId="1026"/>
    <cellStyle name="Note 3 26 3" xfId="1027"/>
    <cellStyle name="Note 3 26_ Refunds" xfId="1028"/>
    <cellStyle name="Note 3 27" xfId="1029"/>
    <cellStyle name="Note 3 27 2" xfId="1030"/>
    <cellStyle name="Note 3 27 2 2" xfId="1031"/>
    <cellStyle name="Note 3 27 2_autopost vouchers" xfId="1032"/>
    <cellStyle name="Note 3 27 3" xfId="1033"/>
    <cellStyle name="Note 3 27_ Refunds" xfId="1034"/>
    <cellStyle name="Note 3 28" xfId="1035"/>
    <cellStyle name="Note 3 28 2" xfId="1036"/>
    <cellStyle name="Note 3 28 2 2" xfId="1037"/>
    <cellStyle name="Note 3 28 2_autopost vouchers" xfId="1038"/>
    <cellStyle name="Note 3 28 3" xfId="1039"/>
    <cellStyle name="Note 3 28_ Refunds" xfId="1040"/>
    <cellStyle name="Note 3 29" xfId="1041"/>
    <cellStyle name="Note 3 29 2" xfId="1042"/>
    <cellStyle name="Note 3 29 2 2" xfId="1043"/>
    <cellStyle name="Note 3 29 2_autopost vouchers" xfId="1044"/>
    <cellStyle name="Note 3 29 3" xfId="1045"/>
    <cellStyle name="Note 3 29_ Refunds" xfId="1046"/>
    <cellStyle name="Note 3 3" xfId="1047"/>
    <cellStyle name="Note 3 3 10" xfId="1048"/>
    <cellStyle name="Note 3 3 2" xfId="1049"/>
    <cellStyle name="Note 3 3 2 2" xfId="1050"/>
    <cellStyle name="Note 3 3 2 2 2" xfId="1051"/>
    <cellStyle name="Note 3 3 2 2_autopost vouchers" xfId="1052"/>
    <cellStyle name="Note 3 3 2 3" xfId="1053"/>
    <cellStyle name="Note 3 3 2_ Refunds" xfId="1054"/>
    <cellStyle name="Note 3 3 3" xfId="1055"/>
    <cellStyle name="Note 3 3 3 2" xfId="1056"/>
    <cellStyle name="Note 3 3 3 2 2" xfId="1057"/>
    <cellStyle name="Note 3 3 3 2_autopost vouchers" xfId="1058"/>
    <cellStyle name="Note 3 3 3 3" xfId="1059"/>
    <cellStyle name="Note 3 3 3_ Refunds" xfId="1060"/>
    <cellStyle name="Note 3 3 4" xfId="1061"/>
    <cellStyle name="Note 3 3 4 2" xfId="1062"/>
    <cellStyle name="Note 3 3 4 2 2" xfId="1063"/>
    <cellStyle name="Note 3 3 4 2_autopost vouchers" xfId="1064"/>
    <cellStyle name="Note 3 3 4 3" xfId="1065"/>
    <cellStyle name="Note 3 3 4_ Refunds" xfId="1066"/>
    <cellStyle name="Note 3 3 5" xfId="1067"/>
    <cellStyle name="Note 3 3 5 2" xfId="1068"/>
    <cellStyle name="Note 3 3 5 2 2" xfId="1069"/>
    <cellStyle name="Note 3 3 5 2_autopost vouchers" xfId="1070"/>
    <cellStyle name="Note 3 3 5 3" xfId="1071"/>
    <cellStyle name="Note 3 3 5_ Refunds" xfId="1072"/>
    <cellStyle name="Note 3 3 6" xfId="1073"/>
    <cellStyle name="Note 3 3 6 2" xfId="1074"/>
    <cellStyle name="Note 3 3 6 2 2" xfId="1075"/>
    <cellStyle name="Note 3 3 6 2_autopost vouchers" xfId="1076"/>
    <cellStyle name="Note 3 3 6 3" xfId="1077"/>
    <cellStyle name="Note 3 3 6_ Refunds" xfId="1078"/>
    <cellStyle name="Note 3 3 7" xfId="1079"/>
    <cellStyle name="Note 3 3 7 2" xfId="1080"/>
    <cellStyle name="Note 3 3 7 2 2" xfId="1081"/>
    <cellStyle name="Note 3 3 7 2_autopost vouchers" xfId="1082"/>
    <cellStyle name="Note 3 3 7 3" xfId="1083"/>
    <cellStyle name="Note 3 3 7_ Refunds" xfId="1084"/>
    <cellStyle name="Note 3 3 8" xfId="1085"/>
    <cellStyle name="Note 3 3 8 2" xfId="1086"/>
    <cellStyle name="Note 3 3 8 2 2" xfId="1087"/>
    <cellStyle name="Note 3 3 8 2_autopost vouchers" xfId="1088"/>
    <cellStyle name="Note 3 3 8 3" xfId="1089"/>
    <cellStyle name="Note 3 3 8_ Refunds" xfId="1090"/>
    <cellStyle name="Note 3 3 9" xfId="1091"/>
    <cellStyle name="Note 3 3 9 2" xfId="1092"/>
    <cellStyle name="Note 3 3 9_autopost vouchers" xfId="1093"/>
    <cellStyle name="Note 3 3_ Refunds" xfId="1094"/>
    <cellStyle name="Note 3 30" xfId="1095"/>
    <cellStyle name="Note 3 30 2" xfId="1096"/>
    <cellStyle name="Note 3 30 2 2" xfId="1097"/>
    <cellStyle name="Note 3 30 2_autopost vouchers" xfId="1098"/>
    <cellStyle name="Note 3 30 3" xfId="1099"/>
    <cellStyle name="Note 3 30_ Refunds" xfId="1100"/>
    <cellStyle name="Note 3 31" xfId="1101"/>
    <cellStyle name="Note 3 31 2" xfId="1102"/>
    <cellStyle name="Note 3 31 2 2" xfId="1103"/>
    <cellStyle name="Note 3 31 2_autopost vouchers" xfId="1104"/>
    <cellStyle name="Note 3 31 3" xfId="1105"/>
    <cellStyle name="Note 3 31_ Refunds" xfId="1106"/>
    <cellStyle name="Note 3 32" xfId="1107"/>
    <cellStyle name="Note 3 32 2" xfId="1108"/>
    <cellStyle name="Note 3 32 2 2" xfId="1109"/>
    <cellStyle name="Note 3 32 2_autopost vouchers" xfId="1110"/>
    <cellStyle name="Note 3 32 3" xfId="1111"/>
    <cellStyle name="Note 3 32_ Refunds" xfId="1112"/>
    <cellStyle name="Note 3 33" xfId="1113"/>
    <cellStyle name="Note 3 33 2" xfId="1114"/>
    <cellStyle name="Note 3 33_autopost vouchers" xfId="1115"/>
    <cellStyle name="Note 3 34" xfId="1116"/>
    <cellStyle name="Note 3 4" xfId="1117"/>
    <cellStyle name="Note 3 4 10" xfId="1118"/>
    <cellStyle name="Note 3 4 2" xfId="1119"/>
    <cellStyle name="Note 3 4 2 2" xfId="1120"/>
    <cellStyle name="Note 3 4 2 2 2" xfId="1121"/>
    <cellStyle name="Note 3 4 2 2_autopost vouchers" xfId="1122"/>
    <cellStyle name="Note 3 4 2 3" xfId="1123"/>
    <cellStyle name="Note 3 4 2_ Refunds" xfId="1124"/>
    <cellStyle name="Note 3 4 3" xfId="1125"/>
    <cellStyle name="Note 3 4 3 2" xfId="1126"/>
    <cellStyle name="Note 3 4 3 2 2" xfId="1127"/>
    <cellStyle name="Note 3 4 3 2_autopost vouchers" xfId="1128"/>
    <cellStyle name="Note 3 4 3 3" xfId="1129"/>
    <cellStyle name="Note 3 4 3_ Refunds" xfId="1130"/>
    <cellStyle name="Note 3 4 4" xfId="1131"/>
    <cellStyle name="Note 3 4 4 2" xfId="1132"/>
    <cellStyle name="Note 3 4 4 2 2" xfId="1133"/>
    <cellStyle name="Note 3 4 4 2_autopost vouchers" xfId="1134"/>
    <cellStyle name="Note 3 4 4 3" xfId="1135"/>
    <cellStyle name="Note 3 4 4_ Refunds" xfId="1136"/>
    <cellStyle name="Note 3 4 5" xfId="1137"/>
    <cellStyle name="Note 3 4 5 2" xfId="1138"/>
    <cellStyle name="Note 3 4 5 2 2" xfId="1139"/>
    <cellStyle name="Note 3 4 5 2_autopost vouchers" xfId="1140"/>
    <cellStyle name="Note 3 4 5 3" xfId="1141"/>
    <cellStyle name="Note 3 4 5_ Refunds" xfId="1142"/>
    <cellStyle name="Note 3 4 6" xfId="1143"/>
    <cellStyle name="Note 3 4 6 2" xfId="1144"/>
    <cellStyle name="Note 3 4 6 2 2" xfId="1145"/>
    <cellStyle name="Note 3 4 6 2_autopost vouchers" xfId="1146"/>
    <cellStyle name="Note 3 4 6 3" xfId="1147"/>
    <cellStyle name="Note 3 4 6_ Refunds" xfId="1148"/>
    <cellStyle name="Note 3 4 7" xfId="1149"/>
    <cellStyle name="Note 3 4 7 2" xfId="1150"/>
    <cellStyle name="Note 3 4 7 2 2" xfId="1151"/>
    <cellStyle name="Note 3 4 7 2_autopost vouchers" xfId="1152"/>
    <cellStyle name="Note 3 4 7 3" xfId="1153"/>
    <cellStyle name="Note 3 4 7_ Refunds" xfId="1154"/>
    <cellStyle name="Note 3 4 8" xfId="1155"/>
    <cellStyle name="Note 3 4 8 2" xfId="1156"/>
    <cellStyle name="Note 3 4 8 2 2" xfId="1157"/>
    <cellStyle name="Note 3 4 8 2_autopost vouchers" xfId="1158"/>
    <cellStyle name="Note 3 4 8 3" xfId="1159"/>
    <cellStyle name="Note 3 4 8_ Refunds" xfId="1160"/>
    <cellStyle name="Note 3 4 9" xfId="1161"/>
    <cellStyle name="Note 3 4 9 2" xfId="1162"/>
    <cellStyle name="Note 3 4 9_autopost vouchers" xfId="1163"/>
    <cellStyle name="Note 3 4_ Refunds" xfId="1164"/>
    <cellStyle name="Note 3 5" xfId="1165"/>
    <cellStyle name="Note 3 5 2" xfId="1166"/>
    <cellStyle name="Note 3 5 2 2" xfId="1167"/>
    <cellStyle name="Note 3 5 2_autopost vouchers" xfId="1168"/>
    <cellStyle name="Note 3 5 3" xfId="1169"/>
    <cellStyle name="Note 3 5_ Refunds" xfId="1170"/>
    <cellStyle name="Note 3 6" xfId="1171"/>
    <cellStyle name="Note 3 6 2" xfId="1172"/>
    <cellStyle name="Note 3 6 2 2" xfId="1173"/>
    <cellStyle name="Note 3 6 2_autopost vouchers" xfId="1174"/>
    <cellStyle name="Note 3 6 3" xfId="1175"/>
    <cellStyle name="Note 3 6_ Refunds" xfId="1176"/>
    <cellStyle name="Note 3 7" xfId="1177"/>
    <cellStyle name="Note 3 7 2" xfId="1178"/>
    <cellStyle name="Note 3 7 2 2" xfId="1179"/>
    <cellStyle name="Note 3 7 2_autopost vouchers" xfId="1180"/>
    <cellStyle name="Note 3 7 3" xfId="1181"/>
    <cellStyle name="Note 3 7_ Refunds" xfId="1182"/>
    <cellStyle name="Note 3 8" xfId="1183"/>
    <cellStyle name="Note 3 8 2" xfId="1184"/>
    <cellStyle name="Note 3 8 2 2" xfId="1185"/>
    <cellStyle name="Note 3 8 2_autopost vouchers" xfId="1186"/>
    <cellStyle name="Note 3 8 3" xfId="1187"/>
    <cellStyle name="Note 3 8_ Refunds" xfId="1188"/>
    <cellStyle name="Note 3 9" xfId="1189"/>
    <cellStyle name="Note 3 9 2" xfId="1190"/>
    <cellStyle name="Note 3 9 2 2" xfId="1191"/>
    <cellStyle name="Note 3 9 2_autopost vouchers" xfId="1192"/>
    <cellStyle name="Note 3 9 3" xfId="1193"/>
    <cellStyle name="Note 3 9_ Refunds" xfId="1194"/>
    <cellStyle name="Note 3_ Refunds" xfId="1195"/>
    <cellStyle name="Note 4" xfId="1196"/>
    <cellStyle name="Note 4 10" xfId="1197"/>
    <cellStyle name="Note 4 10 2" xfId="1198"/>
    <cellStyle name="Note 4 10 2 2" xfId="1199"/>
    <cellStyle name="Note 4 10 2_autopost vouchers" xfId="1200"/>
    <cellStyle name="Note 4 10 3" xfId="1201"/>
    <cellStyle name="Note 4 10_ Refunds" xfId="1202"/>
    <cellStyle name="Note 4 11" xfId="1203"/>
    <cellStyle name="Note 4 11 2" xfId="1204"/>
    <cellStyle name="Note 4 11 2 2" xfId="1205"/>
    <cellStyle name="Note 4 11 2_autopost vouchers" xfId="1206"/>
    <cellStyle name="Note 4 11 3" xfId="1207"/>
    <cellStyle name="Note 4 11_ Refunds" xfId="1208"/>
    <cellStyle name="Note 4 12" xfId="1209"/>
    <cellStyle name="Note 4 12 2" xfId="1210"/>
    <cellStyle name="Note 4 12 2 2" xfId="1211"/>
    <cellStyle name="Note 4 12 2_autopost vouchers" xfId="1212"/>
    <cellStyle name="Note 4 12 3" xfId="1213"/>
    <cellStyle name="Note 4 12_ Refunds" xfId="1214"/>
    <cellStyle name="Note 4 13" xfId="1215"/>
    <cellStyle name="Note 4 13 2" xfId="1216"/>
    <cellStyle name="Note 4 13 2 2" xfId="1217"/>
    <cellStyle name="Note 4 13 2_autopost vouchers" xfId="1218"/>
    <cellStyle name="Note 4 13 3" xfId="1219"/>
    <cellStyle name="Note 4 13_ Refunds" xfId="1220"/>
    <cellStyle name="Note 4 14" xfId="1221"/>
    <cellStyle name="Note 4 14 2" xfId="1222"/>
    <cellStyle name="Note 4 14 2 2" xfId="1223"/>
    <cellStyle name="Note 4 14 2_autopost vouchers" xfId="1224"/>
    <cellStyle name="Note 4 14 3" xfId="1225"/>
    <cellStyle name="Note 4 14_ Refunds" xfId="1226"/>
    <cellStyle name="Note 4 15" xfId="1227"/>
    <cellStyle name="Note 4 15 2" xfId="1228"/>
    <cellStyle name="Note 4 15 2 2" xfId="1229"/>
    <cellStyle name="Note 4 15 2_autopost vouchers" xfId="1230"/>
    <cellStyle name="Note 4 15 3" xfId="1231"/>
    <cellStyle name="Note 4 15_ Refunds" xfId="1232"/>
    <cellStyle name="Note 4 16" xfId="1233"/>
    <cellStyle name="Note 4 16 2" xfId="1234"/>
    <cellStyle name="Note 4 16 2 2" xfId="1235"/>
    <cellStyle name="Note 4 16 2_autopost vouchers" xfId="1236"/>
    <cellStyle name="Note 4 16 3" xfId="1237"/>
    <cellStyle name="Note 4 16_ Refunds" xfId="1238"/>
    <cellStyle name="Note 4 17" xfId="1239"/>
    <cellStyle name="Note 4 17 2" xfId="1240"/>
    <cellStyle name="Note 4 17 2 2" xfId="1241"/>
    <cellStyle name="Note 4 17 2_autopost vouchers" xfId="1242"/>
    <cellStyle name="Note 4 17 3" xfId="1243"/>
    <cellStyle name="Note 4 17_ Refunds" xfId="1244"/>
    <cellStyle name="Note 4 18" xfId="1245"/>
    <cellStyle name="Note 4 18 2" xfId="1246"/>
    <cellStyle name="Note 4 18 2 2" xfId="1247"/>
    <cellStyle name="Note 4 18 2_autopost vouchers" xfId="1248"/>
    <cellStyle name="Note 4 18 3" xfId="1249"/>
    <cellStyle name="Note 4 18_ Refunds" xfId="1250"/>
    <cellStyle name="Note 4 19" xfId="1251"/>
    <cellStyle name="Note 4 19 2" xfId="1252"/>
    <cellStyle name="Note 4 19 2 2" xfId="1253"/>
    <cellStyle name="Note 4 19 2_autopost vouchers" xfId="1254"/>
    <cellStyle name="Note 4 19 3" xfId="1255"/>
    <cellStyle name="Note 4 19_ Refunds" xfId="1256"/>
    <cellStyle name="Note 4 2" xfId="1257"/>
    <cellStyle name="Note 4 2 10" xfId="1258"/>
    <cellStyle name="Note 4 2 2" xfId="1259"/>
    <cellStyle name="Note 4 2 2 2" xfId="1260"/>
    <cellStyle name="Note 4 2 2 2 2" xfId="1261"/>
    <cellStyle name="Note 4 2 2 2_autopost vouchers" xfId="1262"/>
    <cellStyle name="Note 4 2 2 3" xfId="1263"/>
    <cellStyle name="Note 4 2 2_ Refunds" xfId="1264"/>
    <cellStyle name="Note 4 2 3" xfId="1265"/>
    <cellStyle name="Note 4 2 3 2" xfId="1266"/>
    <cellStyle name="Note 4 2 3 2 2" xfId="1267"/>
    <cellStyle name="Note 4 2 3 2_autopost vouchers" xfId="1268"/>
    <cellStyle name="Note 4 2 3 3" xfId="1269"/>
    <cellStyle name="Note 4 2 3_ Refunds" xfId="1270"/>
    <cellStyle name="Note 4 2 4" xfId="1271"/>
    <cellStyle name="Note 4 2 4 2" xfId="1272"/>
    <cellStyle name="Note 4 2 4 2 2" xfId="1273"/>
    <cellStyle name="Note 4 2 4 2_autopost vouchers" xfId="1274"/>
    <cellStyle name="Note 4 2 4 3" xfId="1275"/>
    <cellStyle name="Note 4 2 4_ Refunds" xfId="1276"/>
    <cellStyle name="Note 4 2 5" xfId="1277"/>
    <cellStyle name="Note 4 2 5 2" xfId="1278"/>
    <cellStyle name="Note 4 2 5 2 2" xfId="1279"/>
    <cellStyle name="Note 4 2 5 2_autopost vouchers" xfId="1280"/>
    <cellStyle name="Note 4 2 5 3" xfId="1281"/>
    <cellStyle name="Note 4 2 5_ Refunds" xfId="1282"/>
    <cellStyle name="Note 4 2 6" xfId="1283"/>
    <cellStyle name="Note 4 2 6 2" xfId="1284"/>
    <cellStyle name="Note 4 2 6 2 2" xfId="1285"/>
    <cellStyle name="Note 4 2 6 2_autopost vouchers" xfId="1286"/>
    <cellStyle name="Note 4 2 6 3" xfId="1287"/>
    <cellStyle name="Note 4 2 6_ Refunds" xfId="1288"/>
    <cellStyle name="Note 4 2 7" xfId="1289"/>
    <cellStyle name="Note 4 2 7 2" xfId="1290"/>
    <cellStyle name="Note 4 2 7 2 2" xfId="1291"/>
    <cellStyle name="Note 4 2 7 2_autopost vouchers" xfId="1292"/>
    <cellStyle name="Note 4 2 7 3" xfId="1293"/>
    <cellStyle name="Note 4 2 7_ Refunds" xfId="1294"/>
    <cellStyle name="Note 4 2 8" xfId="1295"/>
    <cellStyle name="Note 4 2 8 2" xfId="1296"/>
    <cellStyle name="Note 4 2 8 2 2" xfId="1297"/>
    <cellStyle name="Note 4 2 8 2_autopost vouchers" xfId="1298"/>
    <cellStyle name="Note 4 2 8 3" xfId="1299"/>
    <cellStyle name="Note 4 2 8_ Refunds" xfId="1300"/>
    <cellStyle name="Note 4 2 9" xfId="1301"/>
    <cellStyle name="Note 4 2 9 2" xfId="1302"/>
    <cellStyle name="Note 4 2 9_autopost vouchers" xfId="1303"/>
    <cellStyle name="Note 4 2_ Refunds" xfId="1304"/>
    <cellStyle name="Note 4 20" xfId="1305"/>
    <cellStyle name="Note 4 20 2" xfId="1306"/>
    <cellStyle name="Note 4 20 2 2" xfId="1307"/>
    <cellStyle name="Note 4 20 2_autopost vouchers" xfId="1308"/>
    <cellStyle name="Note 4 20 3" xfId="1309"/>
    <cellStyle name="Note 4 20_ Refunds" xfId="1310"/>
    <cellStyle name="Note 4 21" xfId="1311"/>
    <cellStyle name="Note 4 21 2" xfId="1312"/>
    <cellStyle name="Note 4 21 2 2" xfId="1313"/>
    <cellStyle name="Note 4 21 2_autopost vouchers" xfId="1314"/>
    <cellStyle name="Note 4 21 3" xfId="1315"/>
    <cellStyle name="Note 4 21_ Refunds" xfId="1316"/>
    <cellStyle name="Note 4 22" xfId="1317"/>
    <cellStyle name="Note 4 22 2" xfId="1318"/>
    <cellStyle name="Note 4 22 2 2" xfId="1319"/>
    <cellStyle name="Note 4 22 2_autopost vouchers" xfId="1320"/>
    <cellStyle name="Note 4 22 3" xfId="1321"/>
    <cellStyle name="Note 4 22_ Refunds" xfId="1322"/>
    <cellStyle name="Note 4 23" xfId="1323"/>
    <cellStyle name="Note 4 23 2" xfId="1324"/>
    <cellStyle name="Note 4 23 2 2" xfId="1325"/>
    <cellStyle name="Note 4 23 2_autopost vouchers" xfId="1326"/>
    <cellStyle name="Note 4 23 3" xfId="1327"/>
    <cellStyle name="Note 4 23_ Refunds" xfId="1328"/>
    <cellStyle name="Note 4 24" xfId="1329"/>
    <cellStyle name="Note 4 24 2" xfId="1330"/>
    <cellStyle name="Note 4 24 2 2" xfId="1331"/>
    <cellStyle name="Note 4 24 2_autopost vouchers" xfId="1332"/>
    <cellStyle name="Note 4 24 3" xfId="1333"/>
    <cellStyle name="Note 4 24_ Refunds" xfId="1334"/>
    <cellStyle name="Note 4 25" xfId="1335"/>
    <cellStyle name="Note 4 25 2" xfId="1336"/>
    <cellStyle name="Note 4 25 2 2" xfId="1337"/>
    <cellStyle name="Note 4 25 2_autopost vouchers" xfId="1338"/>
    <cellStyle name="Note 4 25 3" xfId="1339"/>
    <cellStyle name="Note 4 25_ Refunds" xfId="1340"/>
    <cellStyle name="Note 4 26" xfId="1341"/>
    <cellStyle name="Note 4 26 2" xfId="1342"/>
    <cellStyle name="Note 4 26 2 2" xfId="1343"/>
    <cellStyle name="Note 4 26 2_autopost vouchers" xfId="1344"/>
    <cellStyle name="Note 4 26 3" xfId="1345"/>
    <cellStyle name="Note 4 26_ Refunds" xfId="1346"/>
    <cellStyle name="Note 4 27" xfId="1347"/>
    <cellStyle name="Note 4 27 2" xfId="1348"/>
    <cellStyle name="Note 4 27 2 2" xfId="1349"/>
    <cellStyle name="Note 4 27 2_autopost vouchers" xfId="1350"/>
    <cellStyle name="Note 4 27 3" xfId="1351"/>
    <cellStyle name="Note 4 27_ Refunds" xfId="1352"/>
    <cellStyle name="Note 4 28" xfId="1353"/>
    <cellStyle name="Note 4 28 2" xfId="1354"/>
    <cellStyle name="Note 4 28 2 2" xfId="1355"/>
    <cellStyle name="Note 4 28 2_autopost vouchers" xfId="1356"/>
    <cellStyle name="Note 4 28 3" xfId="1357"/>
    <cellStyle name="Note 4 28_ Refunds" xfId="1358"/>
    <cellStyle name="Note 4 29" xfId="1359"/>
    <cellStyle name="Note 4 29 2" xfId="1360"/>
    <cellStyle name="Note 4 29 2 2" xfId="1361"/>
    <cellStyle name="Note 4 29 2_autopost vouchers" xfId="1362"/>
    <cellStyle name="Note 4 29 3" xfId="1363"/>
    <cellStyle name="Note 4 29_ Refunds" xfId="1364"/>
    <cellStyle name="Note 4 3" xfId="1365"/>
    <cellStyle name="Note 4 3 10" xfId="1366"/>
    <cellStyle name="Note 4 3 2" xfId="1367"/>
    <cellStyle name="Note 4 3 2 2" xfId="1368"/>
    <cellStyle name="Note 4 3 2 2 2" xfId="1369"/>
    <cellStyle name="Note 4 3 2 2_autopost vouchers" xfId="1370"/>
    <cellStyle name="Note 4 3 2 3" xfId="1371"/>
    <cellStyle name="Note 4 3 2_ Refunds" xfId="1372"/>
    <cellStyle name="Note 4 3 3" xfId="1373"/>
    <cellStyle name="Note 4 3 3 2" xfId="1374"/>
    <cellStyle name="Note 4 3 3 2 2" xfId="1375"/>
    <cellStyle name="Note 4 3 3 2_autopost vouchers" xfId="1376"/>
    <cellStyle name="Note 4 3 3 3" xfId="1377"/>
    <cellStyle name="Note 4 3 3_ Refunds" xfId="1378"/>
    <cellStyle name="Note 4 3 4" xfId="1379"/>
    <cellStyle name="Note 4 3 4 2" xfId="1380"/>
    <cellStyle name="Note 4 3 4 2 2" xfId="1381"/>
    <cellStyle name="Note 4 3 4 2_autopost vouchers" xfId="1382"/>
    <cellStyle name="Note 4 3 4 3" xfId="1383"/>
    <cellStyle name="Note 4 3 4_ Refunds" xfId="1384"/>
    <cellStyle name="Note 4 3 5" xfId="1385"/>
    <cellStyle name="Note 4 3 5 2" xfId="1386"/>
    <cellStyle name="Note 4 3 5 2 2" xfId="1387"/>
    <cellStyle name="Note 4 3 5 2_autopost vouchers" xfId="1388"/>
    <cellStyle name="Note 4 3 5 3" xfId="1389"/>
    <cellStyle name="Note 4 3 5_ Refunds" xfId="1390"/>
    <cellStyle name="Note 4 3 6" xfId="1391"/>
    <cellStyle name="Note 4 3 6 2" xfId="1392"/>
    <cellStyle name="Note 4 3 6 2 2" xfId="1393"/>
    <cellStyle name="Note 4 3 6 2_autopost vouchers" xfId="1394"/>
    <cellStyle name="Note 4 3 6 3" xfId="1395"/>
    <cellStyle name="Note 4 3 6_ Refunds" xfId="1396"/>
    <cellStyle name="Note 4 3 7" xfId="1397"/>
    <cellStyle name="Note 4 3 7 2" xfId="1398"/>
    <cellStyle name="Note 4 3 7 2 2" xfId="1399"/>
    <cellStyle name="Note 4 3 7 2_autopost vouchers" xfId="1400"/>
    <cellStyle name="Note 4 3 7 3" xfId="1401"/>
    <cellStyle name="Note 4 3 7_ Refunds" xfId="1402"/>
    <cellStyle name="Note 4 3 8" xfId="1403"/>
    <cellStyle name="Note 4 3 8 2" xfId="1404"/>
    <cellStyle name="Note 4 3 8 2 2" xfId="1405"/>
    <cellStyle name="Note 4 3 8 2_autopost vouchers" xfId="1406"/>
    <cellStyle name="Note 4 3 8 3" xfId="1407"/>
    <cellStyle name="Note 4 3 8_ Refunds" xfId="1408"/>
    <cellStyle name="Note 4 3 9" xfId="1409"/>
    <cellStyle name="Note 4 3 9 2" xfId="1410"/>
    <cellStyle name="Note 4 3 9_autopost vouchers" xfId="1411"/>
    <cellStyle name="Note 4 3_ Refunds" xfId="1412"/>
    <cellStyle name="Note 4 30" xfId="1413"/>
    <cellStyle name="Note 4 30 2" xfId="1414"/>
    <cellStyle name="Note 4 30 2 2" xfId="1415"/>
    <cellStyle name="Note 4 30 2_autopost vouchers" xfId="1416"/>
    <cellStyle name="Note 4 30 3" xfId="1417"/>
    <cellStyle name="Note 4 30_ Refunds" xfId="1418"/>
    <cellStyle name="Note 4 31" xfId="1419"/>
    <cellStyle name="Note 4 31 2" xfId="1420"/>
    <cellStyle name="Note 4 31 2 2" xfId="1421"/>
    <cellStyle name="Note 4 31 2_autopost vouchers" xfId="1422"/>
    <cellStyle name="Note 4 31 3" xfId="1423"/>
    <cellStyle name="Note 4 31_ Refunds" xfId="1424"/>
    <cellStyle name="Note 4 32" xfId="1425"/>
    <cellStyle name="Note 4 32 2" xfId="1426"/>
    <cellStyle name="Note 4 32 2 2" xfId="1427"/>
    <cellStyle name="Note 4 32 2_autopost vouchers" xfId="1428"/>
    <cellStyle name="Note 4 32 3" xfId="1429"/>
    <cellStyle name="Note 4 32_ Refunds" xfId="1430"/>
    <cellStyle name="Note 4 33" xfId="1431"/>
    <cellStyle name="Note 4 33 2" xfId="1432"/>
    <cellStyle name="Note 4 33_autopost vouchers" xfId="1433"/>
    <cellStyle name="Note 4 34" xfId="1434"/>
    <cellStyle name="Note 4 4" xfId="1435"/>
    <cellStyle name="Note 4 4 10" xfId="1436"/>
    <cellStyle name="Note 4 4 2" xfId="1437"/>
    <cellStyle name="Note 4 4 2 2" xfId="1438"/>
    <cellStyle name="Note 4 4 2 2 2" xfId="1439"/>
    <cellStyle name="Note 4 4 2 2_autopost vouchers" xfId="1440"/>
    <cellStyle name="Note 4 4 2 3" xfId="1441"/>
    <cellStyle name="Note 4 4 2_ Refunds" xfId="1442"/>
    <cellStyle name="Note 4 4 3" xfId="1443"/>
    <cellStyle name="Note 4 4 3 2" xfId="1444"/>
    <cellStyle name="Note 4 4 3 2 2" xfId="1445"/>
    <cellStyle name="Note 4 4 3 2_autopost vouchers" xfId="1446"/>
    <cellStyle name="Note 4 4 3 3" xfId="1447"/>
    <cellStyle name="Note 4 4 3_ Refunds" xfId="1448"/>
    <cellStyle name="Note 4 4 4" xfId="1449"/>
    <cellStyle name="Note 4 4 4 2" xfId="1450"/>
    <cellStyle name="Note 4 4 4 2 2" xfId="1451"/>
    <cellStyle name="Note 4 4 4 2_autopost vouchers" xfId="1452"/>
    <cellStyle name="Note 4 4 4 3" xfId="1453"/>
    <cellStyle name="Note 4 4 4_ Refunds" xfId="1454"/>
    <cellStyle name="Note 4 4 5" xfId="1455"/>
    <cellStyle name="Note 4 4 5 2" xfId="1456"/>
    <cellStyle name="Note 4 4 5 2 2" xfId="1457"/>
    <cellStyle name="Note 4 4 5 2_autopost vouchers" xfId="1458"/>
    <cellStyle name="Note 4 4 5 3" xfId="1459"/>
    <cellStyle name="Note 4 4 5_ Refunds" xfId="1460"/>
    <cellStyle name="Note 4 4 6" xfId="1461"/>
    <cellStyle name="Note 4 4 6 2" xfId="1462"/>
    <cellStyle name="Note 4 4 6 2 2" xfId="1463"/>
    <cellStyle name="Note 4 4 6 2_autopost vouchers" xfId="1464"/>
    <cellStyle name="Note 4 4 6 3" xfId="1465"/>
    <cellStyle name="Note 4 4 6_ Refunds" xfId="1466"/>
    <cellStyle name="Note 4 4 7" xfId="1467"/>
    <cellStyle name="Note 4 4 7 2" xfId="1468"/>
    <cellStyle name="Note 4 4 7 2 2" xfId="1469"/>
    <cellStyle name="Note 4 4 7 2_autopost vouchers" xfId="1470"/>
    <cellStyle name="Note 4 4 7 3" xfId="1471"/>
    <cellStyle name="Note 4 4 7_ Refunds" xfId="1472"/>
    <cellStyle name="Note 4 4 8" xfId="1473"/>
    <cellStyle name="Note 4 4 8 2" xfId="1474"/>
    <cellStyle name="Note 4 4 8 2 2" xfId="1475"/>
    <cellStyle name="Note 4 4 8 2_autopost vouchers" xfId="1476"/>
    <cellStyle name="Note 4 4 8 3" xfId="1477"/>
    <cellStyle name="Note 4 4 8_ Refunds" xfId="1478"/>
    <cellStyle name="Note 4 4 9" xfId="1479"/>
    <cellStyle name="Note 4 4 9 2" xfId="1480"/>
    <cellStyle name="Note 4 4 9_autopost vouchers" xfId="1481"/>
    <cellStyle name="Note 4 4_ Refunds" xfId="1482"/>
    <cellStyle name="Note 4 5" xfId="1483"/>
    <cellStyle name="Note 4 5 2" xfId="1484"/>
    <cellStyle name="Note 4 5 2 2" xfId="1485"/>
    <cellStyle name="Note 4 5 2_autopost vouchers" xfId="1486"/>
    <cellStyle name="Note 4 5 3" xfId="1487"/>
    <cellStyle name="Note 4 5_ Refunds" xfId="1488"/>
    <cellStyle name="Note 4 6" xfId="1489"/>
    <cellStyle name="Note 4 6 2" xfId="1490"/>
    <cellStyle name="Note 4 6 2 2" xfId="1491"/>
    <cellStyle name="Note 4 6 2_autopost vouchers" xfId="1492"/>
    <cellStyle name="Note 4 6 3" xfId="1493"/>
    <cellStyle name="Note 4 6_ Refunds" xfId="1494"/>
    <cellStyle name="Note 4 7" xfId="1495"/>
    <cellStyle name="Note 4 7 2" xfId="1496"/>
    <cellStyle name="Note 4 7 2 2" xfId="1497"/>
    <cellStyle name="Note 4 7 2_autopost vouchers" xfId="1498"/>
    <cellStyle name="Note 4 7 3" xfId="1499"/>
    <cellStyle name="Note 4 7_ Refunds" xfId="1500"/>
    <cellStyle name="Note 4 8" xfId="1501"/>
    <cellStyle name="Note 4 8 2" xfId="1502"/>
    <cellStyle name="Note 4 8 2 2" xfId="1503"/>
    <cellStyle name="Note 4 8 2_autopost vouchers" xfId="1504"/>
    <cellStyle name="Note 4 8 3" xfId="1505"/>
    <cellStyle name="Note 4 8_ Refunds" xfId="1506"/>
    <cellStyle name="Note 4 9" xfId="1507"/>
    <cellStyle name="Note 4 9 2" xfId="1508"/>
    <cellStyle name="Note 4 9 2 2" xfId="1509"/>
    <cellStyle name="Note 4 9 2_autopost vouchers" xfId="1510"/>
    <cellStyle name="Note 4 9 3" xfId="1511"/>
    <cellStyle name="Note 4 9_ Refunds" xfId="1512"/>
    <cellStyle name="Note 4_ Refunds" xfId="1513"/>
    <cellStyle name="Note 5" xfId="1514"/>
    <cellStyle name="Note 5 10" xfId="1515"/>
    <cellStyle name="Note 5 10 2" xfId="1516"/>
    <cellStyle name="Note 5 10 2 2" xfId="1517"/>
    <cellStyle name="Note 5 10 2_autopost vouchers" xfId="1518"/>
    <cellStyle name="Note 5 10 3" xfId="1519"/>
    <cellStyle name="Note 5 10_ Refunds" xfId="1520"/>
    <cellStyle name="Note 5 11" xfId="1521"/>
    <cellStyle name="Note 5 11 2" xfId="1522"/>
    <cellStyle name="Note 5 11 2 2" xfId="1523"/>
    <cellStyle name="Note 5 11 2_autopost vouchers" xfId="1524"/>
    <cellStyle name="Note 5 11 3" xfId="1525"/>
    <cellStyle name="Note 5 11_ Refunds" xfId="1526"/>
    <cellStyle name="Note 5 12" xfId="1527"/>
    <cellStyle name="Note 5 12 2" xfId="1528"/>
    <cellStyle name="Note 5 12 2 2" xfId="1529"/>
    <cellStyle name="Note 5 12 2_autopost vouchers" xfId="1530"/>
    <cellStyle name="Note 5 12 3" xfId="1531"/>
    <cellStyle name="Note 5 12_ Refunds" xfId="1532"/>
    <cellStyle name="Note 5 13" xfId="1533"/>
    <cellStyle name="Note 5 13 2" xfId="1534"/>
    <cellStyle name="Note 5 13 2 2" xfId="1535"/>
    <cellStyle name="Note 5 13 2_autopost vouchers" xfId="1536"/>
    <cellStyle name="Note 5 13 3" xfId="1537"/>
    <cellStyle name="Note 5 13_ Refunds" xfId="1538"/>
    <cellStyle name="Note 5 14" xfId="1539"/>
    <cellStyle name="Note 5 14 2" xfId="1540"/>
    <cellStyle name="Note 5 14 2 2" xfId="1541"/>
    <cellStyle name="Note 5 14 2_autopost vouchers" xfId="1542"/>
    <cellStyle name="Note 5 14 3" xfId="1543"/>
    <cellStyle name="Note 5 14_ Refunds" xfId="1544"/>
    <cellStyle name="Note 5 15" xfId="1545"/>
    <cellStyle name="Note 5 15 2" xfId="1546"/>
    <cellStyle name="Note 5 15 2 2" xfId="1547"/>
    <cellStyle name="Note 5 15 2_autopost vouchers" xfId="1548"/>
    <cellStyle name="Note 5 15 3" xfId="1549"/>
    <cellStyle name="Note 5 15_ Refunds" xfId="1550"/>
    <cellStyle name="Note 5 16" xfId="1551"/>
    <cellStyle name="Note 5 16 2" xfId="1552"/>
    <cellStyle name="Note 5 16 2 2" xfId="1553"/>
    <cellStyle name="Note 5 16 2_autopost vouchers" xfId="1554"/>
    <cellStyle name="Note 5 16 3" xfId="1555"/>
    <cellStyle name="Note 5 16_ Refunds" xfId="1556"/>
    <cellStyle name="Note 5 17" xfId="1557"/>
    <cellStyle name="Note 5 17 2" xfId="1558"/>
    <cellStyle name="Note 5 17 2 2" xfId="1559"/>
    <cellStyle name="Note 5 17 2_autopost vouchers" xfId="1560"/>
    <cellStyle name="Note 5 17 3" xfId="1561"/>
    <cellStyle name="Note 5 17_ Refunds" xfId="1562"/>
    <cellStyle name="Note 5 18" xfId="1563"/>
    <cellStyle name="Note 5 18 2" xfId="1564"/>
    <cellStyle name="Note 5 18 2 2" xfId="1565"/>
    <cellStyle name="Note 5 18 2_autopost vouchers" xfId="1566"/>
    <cellStyle name="Note 5 18 3" xfId="1567"/>
    <cellStyle name="Note 5 18_ Refunds" xfId="1568"/>
    <cellStyle name="Note 5 19" xfId="1569"/>
    <cellStyle name="Note 5 19 2" xfId="1570"/>
    <cellStyle name="Note 5 19 2 2" xfId="1571"/>
    <cellStyle name="Note 5 19 2_autopost vouchers" xfId="1572"/>
    <cellStyle name="Note 5 19 3" xfId="1573"/>
    <cellStyle name="Note 5 19_ Refunds" xfId="1574"/>
    <cellStyle name="Note 5 2" xfId="1575"/>
    <cellStyle name="Note 5 2 10" xfId="1576"/>
    <cellStyle name="Note 5 2 2" xfId="1577"/>
    <cellStyle name="Note 5 2 2 2" xfId="1578"/>
    <cellStyle name="Note 5 2 2 2 2" xfId="1579"/>
    <cellStyle name="Note 5 2 2 2_autopost vouchers" xfId="1580"/>
    <cellStyle name="Note 5 2 2 3" xfId="1581"/>
    <cellStyle name="Note 5 2 2_ Refunds" xfId="1582"/>
    <cellStyle name="Note 5 2 3" xfId="1583"/>
    <cellStyle name="Note 5 2 3 2" xfId="1584"/>
    <cellStyle name="Note 5 2 3 2 2" xfId="1585"/>
    <cellStyle name="Note 5 2 3 2_autopost vouchers" xfId="1586"/>
    <cellStyle name="Note 5 2 3 3" xfId="1587"/>
    <cellStyle name="Note 5 2 3_ Refunds" xfId="1588"/>
    <cellStyle name="Note 5 2 4" xfId="1589"/>
    <cellStyle name="Note 5 2 4 2" xfId="1590"/>
    <cellStyle name="Note 5 2 4 2 2" xfId="1591"/>
    <cellStyle name="Note 5 2 4 2_autopost vouchers" xfId="1592"/>
    <cellStyle name="Note 5 2 4 3" xfId="1593"/>
    <cellStyle name="Note 5 2 4_ Refunds" xfId="1594"/>
    <cellStyle name="Note 5 2 5" xfId="1595"/>
    <cellStyle name="Note 5 2 5 2" xfId="1596"/>
    <cellStyle name="Note 5 2 5 2 2" xfId="1597"/>
    <cellStyle name="Note 5 2 5 2_autopost vouchers" xfId="1598"/>
    <cellStyle name="Note 5 2 5 3" xfId="1599"/>
    <cellStyle name="Note 5 2 5_ Refunds" xfId="1600"/>
    <cellStyle name="Note 5 2 6" xfId="1601"/>
    <cellStyle name="Note 5 2 6 2" xfId="1602"/>
    <cellStyle name="Note 5 2 6 2 2" xfId="1603"/>
    <cellStyle name="Note 5 2 6 2_autopost vouchers" xfId="1604"/>
    <cellStyle name="Note 5 2 6 3" xfId="1605"/>
    <cellStyle name="Note 5 2 6_ Refunds" xfId="1606"/>
    <cellStyle name="Note 5 2 7" xfId="1607"/>
    <cellStyle name="Note 5 2 7 2" xfId="1608"/>
    <cellStyle name="Note 5 2 7 2 2" xfId="1609"/>
    <cellStyle name="Note 5 2 7 2_autopost vouchers" xfId="1610"/>
    <cellStyle name="Note 5 2 7 3" xfId="1611"/>
    <cellStyle name="Note 5 2 7_ Refunds" xfId="1612"/>
    <cellStyle name="Note 5 2 8" xfId="1613"/>
    <cellStyle name="Note 5 2 8 2" xfId="1614"/>
    <cellStyle name="Note 5 2 8 2 2" xfId="1615"/>
    <cellStyle name="Note 5 2 8 2_autopost vouchers" xfId="1616"/>
    <cellStyle name="Note 5 2 8 3" xfId="1617"/>
    <cellStyle name="Note 5 2 8_ Refunds" xfId="1618"/>
    <cellStyle name="Note 5 2 9" xfId="1619"/>
    <cellStyle name="Note 5 2 9 2" xfId="1620"/>
    <cellStyle name="Note 5 2 9_autopost vouchers" xfId="1621"/>
    <cellStyle name="Note 5 2_ Refunds" xfId="1622"/>
    <cellStyle name="Note 5 20" xfId="1623"/>
    <cellStyle name="Note 5 20 2" xfId="1624"/>
    <cellStyle name="Note 5 20 2 2" xfId="1625"/>
    <cellStyle name="Note 5 20 2_autopost vouchers" xfId="1626"/>
    <cellStyle name="Note 5 20 3" xfId="1627"/>
    <cellStyle name="Note 5 20_ Refunds" xfId="1628"/>
    <cellStyle name="Note 5 21" xfId="1629"/>
    <cellStyle name="Note 5 21 2" xfId="1630"/>
    <cellStyle name="Note 5 21 2 2" xfId="1631"/>
    <cellStyle name="Note 5 21 2_autopost vouchers" xfId="1632"/>
    <cellStyle name="Note 5 21 3" xfId="1633"/>
    <cellStyle name="Note 5 21_ Refunds" xfId="1634"/>
    <cellStyle name="Note 5 22" xfId="1635"/>
    <cellStyle name="Note 5 22 2" xfId="1636"/>
    <cellStyle name="Note 5 22 2 2" xfId="1637"/>
    <cellStyle name="Note 5 22 2_autopost vouchers" xfId="1638"/>
    <cellStyle name="Note 5 22 3" xfId="1639"/>
    <cellStyle name="Note 5 22_ Refunds" xfId="1640"/>
    <cellStyle name="Note 5 23" xfId="1641"/>
    <cellStyle name="Note 5 23 2" xfId="1642"/>
    <cellStyle name="Note 5 23 2 2" xfId="1643"/>
    <cellStyle name="Note 5 23 2_autopost vouchers" xfId="1644"/>
    <cellStyle name="Note 5 23 3" xfId="1645"/>
    <cellStyle name="Note 5 23_ Refunds" xfId="1646"/>
    <cellStyle name="Note 5 24" xfId="1647"/>
    <cellStyle name="Note 5 24 2" xfId="1648"/>
    <cellStyle name="Note 5 24 2 2" xfId="1649"/>
    <cellStyle name="Note 5 24 2_autopost vouchers" xfId="1650"/>
    <cellStyle name="Note 5 24 3" xfId="1651"/>
    <cellStyle name="Note 5 24_ Refunds" xfId="1652"/>
    <cellStyle name="Note 5 25" xfId="1653"/>
    <cellStyle name="Note 5 25 2" xfId="1654"/>
    <cellStyle name="Note 5 25 2 2" xfId="1655"/>
    <cellStyle name="Note 5 25 2_autopost vouchers" xfId="1656"/>
    <cellStyle name="Note 5 25 3" xfId="1657"/>
    <cellStyle name="Note 5 25_ Refunds" xfId="1658"/>
    <cellStyle name="Note 5 26" xfId="1659"/>
    <cellStyle name="Note 5 26 2" xfId="1660"/>
    <cellStyle name="Note 5 26 2 2" xfId="1661"/>
    <cellStyle name="Note 5 26 2_autopost vouchers" xfId="1662"/>
    <cellStyle name="Note 5 26 3" xfId="1663"/>
    <cellStyle name="Note 5 26_ Refunds" xfId="1664"/>
    <cellStyle name="Note 5 27" xfId="1665"/>
    <cellStyle name="Note 5 27 2" xfId="1666"/>
    <cellStyle name="Note 5 27 2 2" xfId="1667"/>
    <cellStyle name="Note 5 27 2_autopost vouchers" xfId="1668"/>
    <cellStyle name="Note 5 27 3" xfId="1669"/>
    <cellStyle name="Note 5 27_ Refunds" xfId="1670"/>
    <cellStyle name="Note 5 28" xfId="1671"/>
    <cellStyle name="Note 5 28 2" xfId="1672"/>
    <cellStyle name="Note 5 28 2 2" xfId="1673"/>
    <cellStyle name="Note 5 28 2_autopost vouchers" xfId="1674"/>
    <cellStyle name="Note 5 28 3" xfId="1675"/>
    <cellStyle name="Note 5 28_ Refunds" xfId="1676"/>
    <cellStyle name="Note 5 29" xfId="1677"/>
    <cellStyle name="Note 5 29 2" xfId="1678"/>
    <cellStyle name="Note 5 29 2 2" xfId="1679"/>
    <cellStyle name="Note 5 29 2_autopost vouchers" xfId="1680"/>
    <cellStyle name="Note 5 29 3" xfId="1681"/>
    <cellStyle name="Note 5 29_ Refunds" xfId="1682"/>
    <cellStyle name="Note 5 3" xfId="1683"/>
    <cellStyle name="Note 5 3 10" xfId="1684"/>
    <cellStyle name="Note 5 3 2" xfId="1685"/>
    <cellStyle name="Note 5 3 2 2" xfId="1686"/>
    <cellStyle name="Note 5 3 2 2 2" xfId="1687"/>
    <cellStyle name="Note 5 3 2 2_autopost vouchers" xfId="1688"/>
    <cellStyle name="Note 5 3 2 3" xfId="1689"/>
    <cellStyle name="Note 5 3 2_ Refunds" xfId="1690"/>
    <cellStyle name="Note 5 3 3" xfId="1691"/>
    <cellStyle name="Note 5 3 3 2" xfId="1692"/>
    <cellStyle name="Note 5 3 3 2 2" xfId="1693"/>
    <cellStyle name="Note 5 3 3 2_autopost vouchers" xfId="1694"/>
    <cellStyle name="Note 5 3 3 3" xfId="1695"/>
    <cellStyle name="Note 5 3 3_ Refunds" xfId="1696"/>
    <cellStyle name="Note 5 3 4" xfId="1697"/>
    <cellStyle name="Note 5 3 4 2" xfId="1698"/>
    <cellStyle name="Note 5 3 4 2 2" xfId="1699"/>
    <cellStyle name="Note 5 3 4 2_autopost vouchers" xfId="1700"/>
    <cellStyle name="Note 5 3 4 3" xfId="1701"/>
    <cellStyle name="Note 5 3 4_ Refunds" xfId="1702"/>
    <cellStyle name="Note 5 3 5" xfId="1703"/>
    <cellStyle name="Note 5 3 5 2" xfId="1704"/>
    <cellStyle name="Note 5 3 5 2 2" xfId="1705"/>
    <cellStyle name="Note 5 3 5 2_autopost vouchers" xfId="1706"/>
    <cellStyle name="Note 5 3 5 3" xfId="1707"/>
    <cellStyle name="Note 5 3 5_ Refunds" xfId="1708"/>
    <cellStyle name="Note 5 3 6" xfId="1709"/>
    <cellStyle name="Note 5 3 6 2" xfId="1710"/>
    <cellStyle name="Note 5 3 6 2 2" xfId="1711"/>
    <cellStyle name="Note 5 3 6 2_autopost vouchers" xfId="1712"/>
    <cellStyle name="Note 5 3 6 3" xfId="1713"/>
    <cellStyle name="Note 5 3 6_ Refunds" xfId="1714"/>
    <cellStyle name="Note 5 3 7" xfId="1715"/>
    <cellStyle name="Note 5 3 7 2" xfId="1716"/>
    <cellStyle name="Note 5 3 7 2 2" xfId="1717"/>
    <cellStyle name="Note 5 3 7 2_autopost vouchers" xfId="1718"/>
    <cellStyle name="Note 5 3 7 3" xfId="1719"/>
    <cellStyle name="Note 5 3 7_ Refunds" xfId="1720"/>
    <cellStyle name="Note 5 3 8" xfId="1721"/>
    <cellStyle name="Note 5 3 8 2" xfId="1722"/>
    <cellStyle name="Note 5 3 8 2 2" xfId="1723"/>
    <cellStyle name="Note 5 3 8 2_autopost vouchers" xfId="1724"/>
    <cellStyle name="Note 5 3 8 3" xfId="1725"/>
    <cellStyle name="Note 5 3 8_ Refunds" xfId="1726"/>
    <cellStyle name="Note 5 3 9" xfId="1727"/>
    <cellStyle name="Note 5 3 9 2" xfId="1728"/>
    <cellStyle name="Note 5 3 9_autopost vouchers" xfId="1729"/>
    <cellStyle name="Note 5 3_ Refunds" xfId="1730"/>
    <cellStyle name="Note 5 30" xfId="1731"/>
    <cellStyle name="Note 5 30 2" xfId="1732"/>
    <cellStyle name="Note 5 30 2 2" xfId="1733"/>
    <cellStyle name="Note 5 30 2_autopost vouchers" xfId="1734"/>
    <cellStyle name="Note 5 30 3" xfId="1735"/>
    <cellStyle name="Note 5 30_ Refunds" xfId="1736"/>
    <cellStyle name="Note 5 31" xfId="1737"/>
    <cellStyle name="Note 5 31 2" xfId="1738"/>
    <cellStyle name="Note 5 31 2 2" xfId="1739"/>
    <cellStyle name="Note 5 31 2_autopost vouchers" xfId="1740"/>
    <cellStyle name="Note 5 31 3" xfId="1741"/>
    <cellStyle name="Note 5 31_ Refunds" xfId="1742"/>
    <cellStyle name="Note 5 32" xfId="1743"/>
    <cellStyle name="Note 5 32 2" xfId="1744"/>
    <cellStyle name="Note 5 32 2 2" xfId="1745"/>
    <cellStyle name="Note 5 32 2_autopost vouchers" xfId="1746"/>
    <cellStyle name="Note 5 32 3" xfId="1747"/>
    <cellStyle name="Note 5 32_ Refunds" xfId="1748"/>
    <cellStyle name="Note 5 33" xfId="1749"/>
    <cellStyle name="Note 5 33 2" xfId="1750"/>
    <cellStyle name="Note 5 33_autopost vouchers" xfId="1751"/>
    <cellStyle name="Note 5 34" xfId="1752"/>
    <cellStyle name="Note 5 4" xfId="1753"/>
    <cellStyle name="Note 5 4 10" xfId="1754"/>
    <cellStyle name="Note 5 4 2" xfId="1755"/>
    <cellStyle name="Note 5 4 2 2" xfId="1756"/>
    <cellStyle name="Note 5 4 2 2 2" xfId="1757"/>
    <cellStyle name="Note 5 4 2 2_autopost vouchers" xfId="1758"/>
    <cellStyle name="Note 5 4 2 3" xfId="1759"/>
    <cellStyle name="Note 5 4 2_ Refunds" xfId="1760"/>
    <cellStyle name="Note 5 4 3" xfId="1761"/>
    <cellStyle name="Note 5 4 3 2" xfId="1762"/>
    <cellStyle name="Note 5 4 3 2 2" xfId="1763"/>
    <cellStyle name="Note 5 4 3 2_autopost vouchers" xfId="1764"/>
    <cellStyle name="Note 5 4 3 3" xfId="1765"/>
    <cellStyle name="Note 5 4 3_ Refunds" xfId="1766"/>
    <cellStyle name="Note 5 4 4" xfId="1767"/>
    <cellStyle name="Note 5 4 4 2" xfId="1768"/>
    <cellStyle name="Note 5 4 4 2 2" xfId="1769"/>
    <cellStyle name="Note 5 4 4 2_autopost vouchers" xfId="1770"/>
    <cellStyle name="Note 5 4 4 3" xfId="1771"/>
    <cellStyle name="Note 5 4 4_ Refunds" xfId="1772"/>
    <cellStyle name="Note 5 4 5" xfId="1773"/>
    <cellStyle name="Note 5 4 5 2" xfId="1774"/>
    <cellStyle name="Note 5 4 5 2 2" xfId="1775"/>
    <cellStyle name="Note 5 4 5 2_autopost vouchers" xfId="1776"/>
    <cellStyle name="Note 5 4 5 3" xfId="1777"/>
    <cellStyle name="Note 5 4 5_ Refunds" xfId="1778"/>
    <cellStyle name="Note 5 4 6" xfId="1779"/>
    <cellStyle name="Note 5 4 6 2" xfId="1780"/>
    <cellStyle name="Note 5 4 6 2 2" xfId="1781"/>
    <cellStyle name="Note 5 4 6 2_autopost vouchers" xfId="1782"/>
    <cellStyle name="Note 5 4 6 3" xfId="1783"/>
    <cellStyle name="Note 5 4 6_ Refunds" xfId="1784"/>
    <cellStyle name="Note 5 4 7" xfId="1785"/>
    <cellStyle name="Note 5 4 7 2" xfId="1786"/>
    <cellStyle name="Note 5 4 7 2 2" xfId="1787"/>
    <cellStyle name="Note 5 4 7 2_autopost vouchers" xfId="1788"/>
    <cellStyle name="Note 5 4 7 3" xfId="1789"/>
    <cellStyle name="Note 5 4 7_ Refunds" xfId="1790"/>
    <cellStyle name="Note 5 4 8" xfId="1791"/>
    <cellStyle name="Note 5 4 8 2" xfId="1792"/>
    <cellStyle name="Note 5 4 8 2 2" xfId="1793"/>
    <cellStyle name="Note 5 4 8 2_autopost vouchers" xfId="1794"/>
    <cellStyle name="Note 5 4 8 3" xfId="1795"/>
    <cellStyle name="Note 5 4 8_ Refunds" xfId="1796"/>
    <cellStyle name="Note 5 4 9" xfId="1797"/>
    <cellStyle name="Note 5 4 9 2" xfId="1798"/>
    <cellStyle name="Note 5 4 9_autopost vouchers" xfId="1799"/>
    <cellStyle name="Note 5 4_ Refunds" xfId="1800"/>
    <cellStyle name="Note 5 5" xfId="1801"/>
    <cellStyle name="Note 5 5 2" xfId="1802"/>
    <cellStyle name="Note 5 5 2 2" xfId="1803"/>
    <cellStyle name="Note 5 5 2_autopost vouchers" xfId="1804"/>
    <cellStyle name="Note 5 5 3" xfId="1805"/>
    <cellStyle name="Note 5 5_ Refunds" xfId="1806"/>
    <cellStyle name="Note 5 6" xfId="1807"/>
    <cellStyle name="Note 5 6 2" xfId="1808"/>
    <cellStyle name="Note 5 6 2 2" xfId="1809"/>
    <cellStyle name="Note 5 6 2_autopost vouchers" xfId="1810"/>
    <cellStyle name="Note 5 6 3" xfId="1811"/>
    <cellStyle name="Note 5 6_ Refunds" xfId="1812"/>
    <cellStyle name="Note 5 7" xfId="1813"/>
    <cellStyle name="Note 5 7 2" xfId="1814"/>
    <cellStyle name="Note 5 7 2 2" xfId="1815"/>
    <cellStyle name="Note 5 7 2_autopost vouchers" xfId="1816"/>
    <cellStyle name="Note 5 7 3" xfId="1817"/>
    <cellStyle name="Note 5 7_ Refunds" xfId="1818"/>
    <cellStyle name="Note 5 8" xfId="1819"/>
    <cellStyle name="Note 5 8 2" xfId="1820"/>
    <cellStyle name="Note 5 8 2 2" xfId="1821"/>
    <cellStyle name="Note 5 8 2_autopost vouchers" xfId="1822"/>
    <cellStyle name="Note 5 8 3" xfId="1823"/>
    <cellStyle name="Note 5 8_ Refunds" xfId="1824"/>
    <cellStyle name="Note 5 9" xfId="1825"/>
    <cellStyle name="Note 5 9 2" xfId="1826"/>
    <cellStyle name="Note 5 9 2 2" xfId="1827"/>
    <cellStyle name="Note 5 9 2_autopost vouchers" xfId="1828"/>
    <cellStyle name="Note 5 9 3" xfId="1829"/>
    <cellStyle name="Note 5 9_ Refunds" xfId="1830"/>
    <cellStyle name="Note 5_ Refunds" xfId="1831"/>
    <cellStyle name="Note 6" xfId="1832"/>
    <cellStyle name="Note 6 10" xfId="1833"/>
    <cellStyle name="Note 6 10 2" xfId="1834"/>
    <cellStyle name="Note 6 10 2 2" xfId="1835"/>
    <cellStyle name="Note 6 10 2_autopost vouchers" xfId="1836"/>
    <cellStyle name="Note 6 10 3" xfId="1837"/>
    <cellStyle name="Note 6 10_ Refunds" xfId="1838"/>
    <cellStyle name="Note 6 11" xfId="1839"/>
    <cellStyle name="Note 6 11 2" xfId="1840"/>
    <cellStyle name="Note 6 11 2 2" xfId="1841"/>
    <cellStyle name="Note 6 11 2_autopost vouchers" xfId="1842"/>
    <cellStyle name="Note 6 11 3" xfId="1843"/>
    <cellStyle name="Note 6 11_ Refunds" xfId="1844"/>
    <cellStyle name="Note 6 12" xfId="1845"/>
    <cellStyle name="Note 6 12 2" xfId="1846"/>
    <cellStyle name="Note 6 12 2 2" xfId="1847"/>
    <cellStyle name="Note 6 12 2_autopost vouchers" xfId="1848"/>
    <cellStyle name="Note 6 12 3" xfId="1849"/>
    <cellStyle name="Note 6 12_ Refunds" xfId="1850"/>
    <cellStyle name="Note 6 13" xfId="1851"/>
    <cellStyle name="Note 6 13 2" xfId="1852"/>
    <cellStyle name="Note 6 13 2 2" xfId="1853"/>
    <cellStyle name="Note 6 13 2_autopost vouchers" xfId="1854"/>
    <cellStyle name="Note 6 13 3" xfId="1855"/>
    <cellStyle name="Note 6 13_ Refunds" xfId="1856"/>
    <cellStyle name="Note 6 14" xfId="1857"/>
    <cellStyle name="Note 6 14 2" xfId="1858"/>
    <cellStyle name="Note 6 14 2 2" xfId="1859"/>
    <cellStyle name="Note 6 14 2_autopost vouchers" xfId="1860"/>
    <cellStyle name="Note 6 14 3" xfId="1861"/>
    <cellStyle name="Note 6 14_ Refunds" xfId="1862"/>
    <cellStyle name="Note 6 15" xfId="1863"/>
    <cellStyle name="Note 6 15 2" xfId="1864"/>
    <cellStyle name="Note 6 15 2 2" xfId="1865"/>
    <cellStyle name="Note 6 15 2_autopost vouchers" xfId="1866"/>
    <cellStyle name="Note 6 15 3" xfId="1867"/>
    <cellStyle name="Note 6 15_ Refunds" xfId="1868"/>
    <cellStyle name="Note 6 16" xfId="1869"/>
    <cellStyle name="Note 6 16 2" xfId="1870"/>
    <cellStyle name="Note 6 16 2 2" xfId="1871"/>
    <cellStyle name="Note 6 16 2_autopost vouchers" xfId="1872"/>
    <cellStyle name="Note 6 16 3" xfId="1873"/>
    <cellStyle name="Note 6 16_ Refunds" xfId="1874"/>
    <cellStyle name="Note 6 17" xfId="1875"/>
    <cellStyle name="Note 6 17 2" xfId="1876"/>
    <cellStyle name="Note 6 17 2 2" xfId="1877"/>
    <cellStyle name="Note 6 17 2_autopost vouchers" xfId="1878"/>
    <cellStyle name="Note 6 17 3" xfId="1879"/>
    <cellStyle name="Note 6 17_ Refunds" xfId="1880"/>
    <cellStyle name="Note 6 18" xfId="1881"/>
    <cellStyle name="Note 6 18 2" xfId="1882"/>
    <cellStyle name="Note 6 18 2 2" xfId="1883"/>
    <cellStyle name="Note 6 18 2_autopost vouchers" xfId="1884"/>
    <cellStyle name="Note 6 18 3" xfId="1885"/>
    <cellStyle name="Note 6 18_ Refunds" xfId="1886"/>
    <cellStyle name="Note 6 19" xfId="1887"/>
    <cellStyle name="Note 6 19 2" xfId="1888"/>
    <cellStyle name="Note 6 19 2 2" xfId="1889"/>
    <cellStyle name="Note 6 19 2_autopost vouchers" xfId="1890"/>
    <cellStyle name="Note 6 19 3" xfId="1891"/>
    <cellStyle name="Note 6 19_ Refunds" xfId="1892"/>
    <cellStyle name="Note 6 2" xfId="1893"/>
    <cellStyle name="Note 6 2 10" xfId="1894"/>
    <cellStyle name="Note 6 2 10 2" xfId="1895"/>
    <cellStyle name="Note 6 2 10 2 2" xfId="1896"/>
    <cellStyle name="Note 6 2 10 2_autopost vouchers" xfId="1897"/>
    <cellStyle name="Note 6 2 10 3" xfId="1898"/>
    <cellStyle name="Note 6 2 10_ Refunds" xfId="1899"/>
    <cellStyle name="Note 6 2 11" xfId="1900"/>
    <cellStyle name="Note 6 2 11 2" xfId="1901"/>
    <cellStyle name="Note 6 2 11_autopost vouchers" xfId="1902"/>
    <cellStyle name="Note 6 2 12" xfId="1903"/>
    <cellStyle name="Note 6 2 2" xfId="1904"/>
    <cellStyle name="Note 6 2 2 10" xfId="1905"/>
    <cellStyle name="Note 6 2 2 10 2" xfId="1906"/>
    <cellStyle name="Note 6 2 2 10_autopost vouchers" xfId="1907"/>
    <cellStyle name="Note 6 2 2 11" xfId="1908"/>
    <cellStyle name="Note 6 2 2 2" xfId="1909"/>
    <cellStyle name="Note 6 2 2 2 2" xfId="1910"/>
    <cellStyle name="Note 6 2 2 2 2 2" xfId="1911"/>
    <cellStyle name="Note 6 2 2 2 2_autopost vouchers" xfId="1912"/>
    <cellStyle name="Note 6 2 2 2 3" xfId="1913"/>
    <cellStyle name="Note 6 2 2 2_ Refunds" xfId="1914"/>
    <cellStyle name="Note 6 2 2 3" xfId="1915"/>
    <cellStyle name="Note 6 2 2 3 2" xfId="1916"/>
    <cellStyle name="Note 6 2 2 3 2 2" xfId="1917"/>
    <cellStyle name="Note 6 2 2 3 2_autopost vouchers" xfId="1918"/>
    <cellStyle name="Note 6 2 2 3 3" xfId="1919"/>
    <cellStyle name="Note 6 2 2 3_ Refunds" xfId="1920"/>
    <cellStyle name="Note 6 2 2 4" xfId="1921"/>
    <cellStyle name="Note 6 2 2 4 2" xfId="1922"/>
    <cellStyle name="Note 6 2 2 4 2 2" xfId="1923"/>
    <cellStyle name="Note 6 2 2 4 2_autopost vouchers" xfId="1924"/>
    <cellStyle name="Note 6 2 2 4 3" xfId="1925"/>
    <cellStyle name="Note 6 2 2 4_ Refunds" xfId="1926"/>
    <cellStyle name="Note 6 2 2 5" xfId="1927"/>
    <cellStyle name="Note 6 2 2 5 2" xfId="1928"/>
    <cellStyle name="Note 6 2 2 5 2 2" xfId="1929"/>
    <cellStyle name="Note 6 2 2 5 2_autopost vouchers" xfId="1930"/>
    <cellStyle name="Note 6 2 2 5 3" xfId="1931"/>
    <cellStyle name="Note 6 2 2 5_ Refunds" xfId="1932"/>
    <cellStyle name="Note 6 2 2 6" xfId="1933"/>
    <cellStyle name="Note 6 2 2 6 2" xfId="1934"/>
    <cellStyle name="Note 6 2 2 6 2 2" xfId="1935"/>
    <cellStyle name="Note 6 2 2 6 2_autopost vouchers" xfId="1936"/>
    <cellStyle name="Note 6 2 2 6 3" xfId="1937"/>
    <cellStyle name="Note 6 2 2 6_ Refunds" xfId="1938"/>
    <cellStyle name="Note 6 2 2 7" xfId="1939"/>
    <cellStyle name="Note 6 2 2 7 2" xfId="1940"/>
    <cellStyle name="Note 6 2 2 7 2 2" xfId="1941"/>
    <cellStyle name="Note 6 2 2 7 2_autopost vouchers" xfId="1942"/>
    <cellStyle name="Note 6 2 2 7 3" xfId="1943"/>
    <cellStyle name="Note 6 2 2 7_ Refunds" xfId="1944"/>
    <cellStyle name="Note 6 2 2 8" xfId="1945"/>
    <cellStyle name="Note 6 2 2 8 2" xfId="1946"/>
    <cellStyle name="Note 6 2 2 8 2 2" xfId="1947"/>
    <cellStyle name="Note 6 2 2 8 2_autopost vouchers" xfId="1948"/>
    <cellStyle name="Note 6 2 2 8 3" xfId="1949"/>
    <cellStyle name="Note 6 2 2 8_ Refunds" xfId="1950"/>
    <cellStyle name="Note 6 2 2 9" xfId="1951"/>
    <cellStyle name="Note 6 2 2 9 2" xfId="1952"/>
    <cellStyle name="Note 6 2 2 9 2 2" xfId="1953"/>
    <cellStyle name="Note 6 2 2 9 2_autopost vouchers" xfId="1954"/>
    <cellStyle name="Note 6 2 2 9 3" xfId="1955"/>
    <cellStyle name="Note 6 2 2 9_ Refunds" xfId="1956"/>
    <cellStyle name="Note 6 2 2_ Refunds" xfId="1957"/>
    <cellStyle name="Note 6 2 3" xfId="1958"/>
    <cellStyle name="Note 6 2 3 2" xfId="1959"/>
    <cellStyle name="Note 6 2 3 2 2" xfId="1960"/>
    <cellStyle name="Note 6 2 3 2_autopost vouchers" xfId="1961"/>
    <cellStyle name="Note 6 2 3 3" xfId="1962"/>
    <cellStyle name="Note 6 2 3_ Refunds" xfId="1963"/>
    <cellStyle name="Note 6 2 4" xfId="1964"/>
    <cellStyle name="Note 6 2 4 2" xfId="1965"/>
    <cellStyle name="Note 6 2 4 2 2" xfId="1966"/>
    <cellStyle name="Note 6 2 4 2_autopost vouchers" xfId="1967"/>
    <cellStyle name="Note 6 2 4 3" xfId="1968"/>
    <cellStyle name="Note 6 2 4_ Refunds" xfId="1969"/>
    <cellStyle name="Note 6 2 5" xfId="1970"/>
    <cellStyle name="Note 6 2 5 2" xfId="1971"/>
    <cellStyle name="Note 6 2 5 2 2" xfId="1972"/>
    <cellStyle name="Note 6 2 5 2_autopost vouchers" xfId="1973"/>
    <cellStyle name="Note 6 2 5 3" xfId="1974"/>
    <cellStyle name="Note 6 2 5_ Refunds" xfId="1975"/>
    <cellStyle name="Note 6 2 6" xfId="1976"/>
    <cellStyle name="Note 6 2 6 2" xfId="1977"/>
    <cellStyle name="Note 6 2 6 2 2" xfId="1978"/>
    <cellStyle name="Note 6 2 6 2_autopost vouchers" xfId="1979"/>
    <cellStyle name="Note 6 2 6 3" xfId="1980"/>
    <cellStyle name="Note 6 2 6_ Refunds" xfId="1981"/>
    <cellStyle name="Note 6 2 7" xfId="1982"/>
    <cellStyle name="Note 6 2 7 2" xfId="1983"/>
    <cellStyle name="Note 6 2 7 2 2" xfId="1984"/>
    <cellStyle name="Note 6 2 7 2_autopost vouchers" xfId="1985"/>
    <cellStyle name="Note 6 2 7 3" xfId="1986"/>
    <cellStyle name="Note 6 2 7_ Refunds" xfId="1987"/>
    <cellStyle name="Note 6 2 8" xfId="1988"/>
    <cellStyle name="Note 6 2 8 2" xfId="1989"/>
    <cellStyle name="Note 6 2 8 2 2" xfId="1990"/>
    <cellStyle name="Note 6 2 8 2_autopost vouchers" xfId="1991"/>
    <cellStyle name="Note 6 2 8 3" xfId="1992"/>
    <cellStyle name="Note 6 2 8_ Refunds" xfId="1993"/>
    <cellStyle name="Note 6 2 9" xfId="1994"/>
    <cellStyle name="Note 6 2 9 2" xfId="1995"/>
    <cellStyle name="Note 6 2 9 2 2" xfId="1996"/>
    <cellStyle name="Note 6 2 9 2_autopost vouchers" xfId="1997"/>
    <cellStyle name="Note 6 2 9 3" xfId="1998"/>
    <cellStyle name="Note 6 2 9_ Refunds" xfId="1999"/>
    <cellStyle name="Note 6 2_ Refunds" xfId="2000"/>
    <cellStyle name="Note 6 20" xfId="2001"/>
    <cellStyle name="Note 6 20 2" xfId="2002"/>
    <cellStyle name="Note 6 20 2 2" xfId="2003"/>
    <cellStyle name="Note 6 20 2_autopost vouchers" xfId="2004"/>
    <cellStyle name="Note 6 20 3" xfId="2005"/>
    <cellStyle name="Note 6 20_ Refunds" xfId="2006"/>
    <cellStyle name="Note 6 21" xfId="2007"/>
    <cellStyle name="Note 6 21 2" xfId="2008"/>
    <cellStyle name="Note 6 21 2 2" xfId="2009"/>
    <cellStyle name="Note 6 21 2_autopost vouchers" xfId="2010"/>
    <cellStyle name="Note 6 21 3" xfId="2011"/>
    <cellStyle name="Note 6 21_ Refunds" xfId="2012"/>
    <cellStyle name="Note 6 22" xfId="2013"/>
    <cellStyle name="Note 6 22 2" xfId="2014"/>
    <cellStyle name="Note 6 22 2 2" xfId="2015"/>
    <cellStyle name="Note 6 22 2_autopost vouchers" xfId="2016"/>
    <cellStyle name="Note 6 22 3" xfId="2017"/>
    <cellStyle name="Note 6 22_ Refunds" xfId="2018"/>
    <cellStyle name="Note 6 23" xfId="2019"/>
    <cellStyle name="Note 6 23 2" xfId="2020"/>
    <cellStyle name="Note 6 23_autopost vouchers" xfId="2021"/>
    <cellStyle name="Note 6 24" xfId="2022"/>
    <cellStyle name="Note 6 3" xfId="2023"/>
    <cellStyle name="Note 6 3 2" xfId="2024"/>
    <cellStyle name="Note 6 3 2 2" xfId="2025"/>
    <cellStyle name="Note 6 3 2_autopost vouchers" xfId="2026"/>
    <cellStyle name="Note 6 3 3" xfId="2027"/>
    <cellStyle name="Note 6 3_ Refunds" xfId="2028"/>
    <cellStyle name="Note 6 4" xfId="2029"/>
    <cellStyle name="Note 6 4 10" xfId="2030"/>
    <cellStyle name="Note 6 4 2" xfId="2031"/>
    <cellStyle name="Note 6 4 2 2" xfId="2032"/>
    <cellStyle name="Note 6 4 2 2 2" xfId="2033"/>
    <cellStyle name="Note 6 4 2 2_autopost vouchers" xfId="2034"/>
    <cellStyle name="Note 6 4 2 3" xfId="2035"/>
    <cellStyle name="Note 6 4 2_ Refunds" xfId="2036"/>
    <cellStyle name="Note 6 4 3" xfId="2037"/>
    <cellStyle name="Note 6 4 3 2" xfId="2038"/>
    <cellStyle name="Note 6 4 3 2 2" xfId="2039"/>
    <cellStyle name="Note 6 4 3 2_autopost vouchers" xfId="2040"/>
    <cellStyle name="Note 6 4 3 3" xfId="2041"/>
    <cellStyle name="Note 6 4 3_ Refunds" xfId="2042"/>
    <cellStyle name="Note 6 4 4" xfId="2043"/>
    <cellStyle name="Note 6 4 4 2" xfId="2044"/>
    <cellStyle name="Note 6 4 4 2 2" xfId="2045"/>
    <cellStyle name="Note 6 4 4 2_autopost vouchers" xfId="2046"/>
    <cellStyle name="Note 6 4 4 3" xfId="2047"/>
    <cellStyle name="Note 6 4 4_ Refunds" xfId="2048"/>
    <cellStyle name="Note 6 4 5" xfId="2049"/>
    <cellStyle name="Note 6 4 5 2" xfId="2050"/>
    <cellStyle name="Note 6 4 5 2 2" xfId="2051"/>
    <cellStyle name="Note 6 4 5 2_autopost vouchers" xfId="2052"/>
    <cellStyle name="Note 6 4 5 3" xfId="2053"/>
    <cellStyle name="Note 6 4 5_ Refunds" xfId="2054"/>
    <cellStyle name="Note 6 4 6" xfId="2055"/>
    <cellStyle name="Note 6 4 6 2" xfId="2056"/>
    <cellStyle name="Note 6 4 6 2 2" xfId="2057"/>
    <cellStyle name="Note 6 4 6 2_autopost vouchers" xfId="2058"/>
    <cellStyle name="Note 6 4 6 3" xfId="2059"/>
    <cellStyle name="Note 6 4 6_ Refunds" xfId="2060"/>
    <cellStyle name="Note 6 4 7" xfId="2061"/>
    <cellStyle name="Note 6 4 7 2" xfId="2062"/>
    <cellStyle name="Note 6 4 7 2 2" xfId="2063"/>
    <cellStyle name="Note 6 4 7 2_autopost vouchers" xfId="2064"/>
    <cellStyle name="Note 6 4 7 3" xfId="2065"/>
    <cellStyle name="Note 6 4 7_ Refunds" xfId="2066"/>
    <cellStyle name="Note 6 4 8" xfId="2067"/>
    <cellStyle name="Note 6 4 8 2" xfId="2068"/>
    <cellStyle name="Note 6 4 8 2 2" xfId="2069"/>
    <cellStyle name="Note 6 4 8 2_autopost vouchers" xfId="2070"/>
    <cellStyle name="Note 6 4 8 3" xfId="2071"/>
    <cellStyle name="Note 6 4 8_ Refunds" xfId="2072"/>
    <cellStyle name="Note 6 4 9" xfId="2073"/>
    <cellStyle name="Note 6 4 9 2" xfId="2074"/>
    <cellStyle name="Note 6 4 9_autopost vouchers" xfId="2075"/>
    <cellStyle name="Note 6 4_ Refunds" xfId="2076"/>
    <cellStyle name="Note 6 5" xfId="2077"/>
    <cellStyle name="Note 6 5 2" xfId="2078"/>
    <cellStyle name="Note 6 5 2 2" xfId="2079"/>
    <cellStyle name="Note 6 5 2_autopost vouchers" xfId="2080"/>
    <cellStyle name="Note 6 5 3" xfId="2081"/>
    <cellStyle name="Note 6 5_ Refunds" xfId="2082"/>
    <cellStyle name="Note 6 6" xfId="2083"/>
    <cellStyle name="Note 6 6 2" xfId="2084"/>
    <cellStyle name="Note 6 6 2 2" xfId="2085"/>
    <cellStyle name="Note 6 6 2_autopost vouchers" xfId="2086"/>
    <cellStyle name="Note 6 6 3" xfId="2087"/>
    <cellStyle name="Note 6 6_ Refunds" xfId="2088"/>
    <cellStyle name="Note 6 7" xfId="2089"/>
    <cellStyle name="Note 6 7 2" xfId="2090"/>
    <cellStyle name="Note 6 7 2 2" xfId="2091"/>
    <cellStyle name="Note 6 7 2_autopost vouchers" xfId="2092"/>
    <cellStyle name="Note 6 7 3" xfId="2093"/>
    <cellStyle name="Note 6 7_ Refunds" xfId="2094"/>
    <cellStyle name="Note 6 8" xfId="2095"/>
    <cellStyle name="Note 6 8 2" xfId="2096"/>
    <cellStyle name="Note 6 8 2 2" xfId="2097"/>
    <cellStyle name="Note 6 8 2_autopost vouchers" xfId="2098"/>
    <cellStyle name="Note 6 8 3" xfId="2099"/>
    <cellStyle name="Note 6 8_ Refunds" xfId="2100"/>
    <cellStyle name="Note 6 9" xfId="2101"/>
    <cellStyle name="Note 6 9 2" xfId="2102"/>
    <cellStyle name="Note 6 9 2 2" xfId="2103"/>
    <cellStyle name="Note 6 9 2_autopost vouchers" xfId="2104"/>
    <cellStyle name="Note 6 9 3" xfId="2105"/>
    <cellStyle name="Note 6 9_ Refunds" xfId="2106"/>
    <cellStyle name="Note 6_ Refunds" xfId="2107"/>
    <cellStyle name="Note 7" xfId="2108"/>
    <cellStyle name="Note 7 10" xfId="2109"/>
    <cellStyle name="Note 7 10 2" xfId="2110"/>
    <cellStyle name="Note 7 10 2 2" xfId="2111"/>
    <cellStyle name="Note 7 10 2_autopost vouchers" xfId="2112"/>
    <cellStyle name="Note 7 10 3" xfId="2113"/>
    <cellStyle name="Note 7 10_ Refunds" xfId="2114"/>
    <cellStyle name="Note 7 11" xfId="2115"/>
    <cellStyle name="Note 7 11 2" xfId="2116"/>
    <cellStyle name="Note 7 11 2 2" xfId="2117"/>
    <cellStyle name="Note 7 11 2_autopost vouchers" xfId="2118"/>
    <cellStyle name="Note 7 11 3" xfId="2119"/>
    <cellStyle name="Note 7 11_ Refunds" xfId="2120"/>
    <cellStyle name="Note 7 12" xfId="2121"/>
    <cellStyle name="Note 7 12 2" xfId="2122"/>
    <cellStyle name="Note 7 12 2 2" xfId="2123"/>
    <cellStyle name="Note 7 12 2_autopost vouchers" xfId="2124"/>
    <cellStyle name="Note 7 12 3" xfId="2125"/>
    <cellStyle name="Note 7 12_ Refunds" xfId="2126"/>
    <cellStyle name="Note 7 13" xfId="2127"/>
    <cellStyle name="Note 7 13 2" xfId="2128"/>
    <cellStyle name="Note 7 13 2 2" xfId="2129"/>
    <cellStyle name="Note 7 13 2_autopost vouchers" xfId="2130"/>
    <cellStyle name="Note 7 13_ Refunds" xfId="2131"/>
    <cellStyle name="Note 7 14" xfId="2132"/>
    <cellStyle name="Note 7 14 2" xfId="2133"/>
    <cellStyle name="Note 7 14_ Refunds" xfId="2134"/>
    <cellStyle name="Note 7 15" xfId="2135"/>
    <cellStyle name="Note 7 15 2" xfId="2136"/>
    <cellStyle name="Note 7 15_ Refunds" xfId="2137"/>
    <cellStyle name="Note 7 16" xfId="2138"/>
    <cellStyle name="Note 7 2" xfId="2139"/>
    <cellStyle name="Note 7 2 2" xfId="2140"/>
    <cellStyle name="Note 7 2 2 2" xfId="2141"/>
    <cellStyle name="Note 7 2 2_ Refunds" xfId="2142"/>
    <cellStyle name="Note 7 2 3" xfId="2143"/>
    <cellStyle name="Note 7 2 3 2" xfId="2144"/>
    <cellStyle name="Note 7 2 3_ Refunds" xfId="2145"/>
    <cellStyle name="Note 7 2 4" xfId="2146"/>
    <cellStyle name="Note 7 2 4 2" xfId="2147"/>
    <cellStyle name="Note 7 2 4_ Refunds" xfId="2148"/>
    <cellStyle name="Note 7 2 5" xfId="2149"/>
    <cellStyle name="Note 7 2 5 2" xfId="2150"/>
    <cellStyle name="Note 7 2 5_ Refunds" xfId="2151"/>
    <cellStyle name="Note 7 2 6" xfId="2152"/>
    <cellStyle name="Note 7 2 6 2" xfId="2153"/>
    <cellStyle name="Note 7 2 6_ Refunds" xfId="2154"/>
    <cellStyle name="Note 7 2 7" xfId="2155"/>
    <cellStyle name="Note 7 2 7 2" xfId="2156"/>
    <cellStyle name="Note 7 2 7_ Refunds" xfId="2157"/>
    <cellStyle name="Note 7 2 8" xfId="2158"/>
    <cellStyle name="Note 7 2 8 2" xfId="2159"/>
    <cellStyle name="Note 7 2 8_ Refunds" xfId="2160"/>
    <cellStyle name="Note 7 2 9" xfId="2161"/>
    <cellStyle name="Note 7 2_ Refunds" xfId="2162"/>
    <cellStyle name="Note 7 3" xfId="2163"/>
    <cellStyle name="Note 7 3 2" xfId="2164"/>
    <cellStyle name="Note 7 3_ Refunds" xfId="2165"/>
    <cellStyle name="Note 7 4" xfId="2166"/>
    <cellStyle name="Note 7 4 2" xfId="2167"/>
    <cellStyle name="Note 7 4_ Refunds" xfId="2168"/>
    <cellStyle name="Note 7 5" xfId="2169"/>
    <cellStyle name="Note 7 5 2" xfId="2170"/>
    <cellStyle name="Note 7 5_ Refunds" xfId="2171"/>
    <cellStyle name="Note 7 6" xfId="2172"/>
    <cellStyle name="Note 7 6 2" xfId="2173"/>
    <cellStyle name="Note 7 6_ Refunds" xfId="2174"/>
    <cellStyle name="Note 7 7" xfId="2175"/>
    <cellStyle name="Note 7 7 2" xfId="2176"/>
    <cellStyle name="Note 7 7_ Refunds" xfId="2177"/>
    <cellStyle name="Note 7 8" xfId="2178"/>
    <cellStyle name="Note 7 8 2" xfId="2179"/>
    <cellStyle name="Note 7 8_ Refunds" xfId="2180"/>
    <cellStyle name="Note 7 9" xfId="2181"/>
    <cellStyle name="Note 7 9 2" xfId="2182"/>
    <cellStyle name="Note 7 9_ Refunds" xfId="2183"/>
    <cellStyle name="Note 7_ Refunds" xfId="2184"/>
    <cellStyle name="Note 8" xfId="2185"/>
    <cellStyle name="Note 8 2" xfId="2186"/>
    <cellStyle name="Note 8_ Refunds" xfId="2187"/>
    <cellStyle name="Note 9" xfId="2188"/>
    <cellStyle name="Output" xfId="2189"/>
    <cellStyle name="Output 2" xfId="2190"/>
    <cellStyle name="Output 3" xfId="2191"/>
    <cellStyle name="Percent" xfId="2192"/>
    <cellStyle name="Percent 2" xfId="2193"/>
    <cellStyle name="Percent 2 2" xfId="2194"/>
    <cellStyle name="Percent 2 3" xfId="2195"/>
    <cellStyle name="Percent 3" xfId="2196"/>
    <cellStyle name="Percent 4" xfId="2197"/>
    <cellStyle name="SAPBEXaggData" xfId="2198"/>
    <cellStyle name="SAPBEXaggDataEmph" xfId="2199"/>
    <cellStyle name="SAPBEXaggItem" xfId="2200"/>
    <cellStyle name="SAPBEXaggItem 2" xfId="2201"/>
    <cellStyle name="SAPBEXaggItem_ Refunds" xfId="2202"/>
    <cellStyle name="SAPBEXaggItemX" xfId="2203"/>
    <cellStyle name="SAPBEXchaText" xfId="2204"/>
    <cellStyle name="SAPBEXchaText 2" xfId="2205"/>
    <cellStyle name="SAPBEXchaText_ Refunds" xfId="2206"/>
    <cellStyle name="SAPBEXexcBad7" xfId="2207"/>
    <cellStyle name="SAPBEXexcBad8" xfId="2208"/>
    <cellStyle name="SAPBEXexcBad9" xfId="2209"/>
    <cellStyle name="SAPBEXexcCritical4" xfId="2210"/>
    <cellStyle name="SAPBEXexcCritical5" xfId="2211"/>
    <cellStyle name="SAPBEXexcCritical6" xfId="2212"/>
    <cellStyle name="SAPBEXexcGood1" xfId="2213"/>
    <cellStyle name="SAPBEXexcGood2" xfId="2214"/>
    <cellStyle name="SAPBEXexcGood3" xfId="2215"/>
    <cellStyle name="SAPBEXfilterDrill" xfId="2216"/>
    <cellStyle name="SAPBEXfilterItem" xfId="2217"/>
    <cellStyle name="SAPBEXfilterText" xfId="2218"/>
    <cellStyle name="SAPBEXfilterText 2" xfId="2219"/>
    <cellStyle name="SAPBEXfilterText 2 2" xfId="2220"/>
    <cellStyle name="SAPBEXfilterText 3" xfId="2221"/>
    <cellStyle name="SAPBEXfilterText_ Refunds" xfId="2222"/>
    <cellStyle name="SAPBEXformats" xfId="2223"/>
    <cellStyle name="SAPBEXheaderItem" xfId="2224"/>
    <cellStyle name="SAPBEXheaderItem 2" xfId="2225"/>
    <cellStyle name="SAPBEXheaderItem 2 2" xfId="2226"/>
    <cellStyle name="SAPBEXheaderItem 3" xfId="2227"/>
    <cellStyle name="SAPBEXheaderItem 4" xfId="2228"/>
    <cellStyle name="SAPBEXheaderItem_ Refunds" xfId="2229"/>
    <cellStyle name="SAPBEXheaderText" xfId="2230"/>
    <cellStyle name="SAPBEXheaderText 2" xfId="2231"/>
    <cellStyle name="SAPBEXheaderText 2 2" xfId="2232"/>
    <cellStyle name="SAPBEXheaderText 3" xfId="2233"/>
    <cellStyle name="SAPBEXheaderText 4" xfId="2234"/>
    <cellStyle name="SAPBEXheaderText_ Refunds" xfId="2235"/>
    <cellStyle name="SAPBEXHLevel0" xfId="2236"/>
    <cellStyle name="SAPBEXHLevel0 2" xfId="2237"/>
    <cellStyle name="SAPBEXHLevel0 2 2" xfId="2238"/>
    <cellStyle name="SAPBEXHLevel0 3" xfId="2239"/>
    <cellStyle name="SAPBEXHLevel0_ Refunds" xfId="2240"/>
    <cellStyle name="SAPBEXHLevel0X" xfId="2241"/>
    <cellStyle name="SAPBEXHLevel0X 2" xfId="2242"/>
    <cellStyle name="SAPBEXHLevel0X 2 2" xfId="2243"/>
    <cellStyle name="SAPBEXHLevel0X 3" xfId="2244"/>
    <cellStyle name="SAPBEXHLevel0X_ Refunds" xfId="2245"/>
    <cellStyle name="SAPBEXHLevel1" xfId="2246"/>
    <cellStyle name="SAPBEXHLevel1 2" xfId="2247"/>
    <cellStyle name="SAPBEXHLevel1 2 2" xfId="2248"/>
    <cellStyle name="SAPBEXHLevel1 3" xfId="2249"/>
    <cellStyle name="SAPBEXHLevel1_ Refunds" xfId="2250"/>
    <cellStyle name="SAPBEXHLevel1X" xfId="2251"/>
    <cellStyle name="SAPBEXHLevel1X 2" xfId="2252"/>
    <cellStyle name="SAPBEXHLevel1X 2 2" xfId="2253"/>
    <cellStyle name="SAPBEXHLevel1X 3" xfId="2254"/>
    <cellStyle name="SAPBEXHLevel1X_ Refunds" xfId="2255"/>
    <cellStyle name="SAPBEXHLevel2" xfId="2256"/>
    <cellStyle name="SAPBEXHLevel2 2" xfId="2257"/>
    <cellStyle name="SAPBEXHLevel2 2 2" xfId="2258"/>
    <cellStyle name="SAPBEXHLevel2 3" xfId="2259"/>
    <cellStyle name="SAPBEXHLevel2_ Refunds" xfId="2260"/>
    <cellStyle name="SAPBEXHLevel2X" xfId="2261"/>
    <cellStyle name="SAPBEXHLevel2X 2" xfId="2262"/>
    <cellStyle name="SAPBEXHLevel2X 2 2" xfId="2263"/>
    <cellStyle name="SAPBEXHLevel2X 3" xfId="2264"/>
    <cellStyle name="SAPBEXHLevel2X_ Refunds" xfId="2265"/>
    <cellStyle name="SAPBEXHLevel3" xfId="2266"/>
    <cellStyle name="SAPBEXHLevel3 2" xfId="2267"/>
    <cellStyle name="SAPBEXHLevel3 2 2" xfId="2268"/>
    <cellStyle name="SAPBEXHLevel3 3" xfId="2269"/>
    <cellStyle name="SAPBEXHLevel3_ Refunds" xfId="2270"/>
    <cellStyle name="SAPBEXHLevel3X" xfId="2271"/>
    <cellStyle name="SAPBEXHLevel3X 2" xfId="2272"/>
    <cellStyle name="SAPBEXHLevel3X 2 2" xfId="2273"/>
    <cellStyle name="SAPBEXHLevel3X 3" xfId="2274"/>
    <cellStyle name="SAPBEXHLevel3X_ Refunds" xfId="2275"/>
    <cellStyle name="SAPBEXinputData" xfId="2276"/>
    <cellStyle name="SAPBEXinputData 2" xfId="2277"/>
    <cellStyle name="SAPBEXinputData 3" xfId="2278"/>
    <cellStyle name="SAPBEXinputData_ Refunds" xfId="2279"/>
    <cellStyle name="SAPBEXItemHeader" xfId="2280"/>
    <cellStyle name="SAPBEXresData" xfId="2281"/>
    <cellStyle name="SAPBEXresDataEmph" xfId="2282"/>
    <cellStyle name="SAPBEXresItem" xfId="2283"/>
    <cellStyle name="SAPBEXresItemX" xfId="2284"/>
    <cellStyle name="SAPBEXstdData" xfId="2285"/>
    <cellStyle name="SAPBEXstdData 2" xfId="2286"/>
    <cellStyle name="SAPBEXstdData_ Refunds" xfId="2287"/>
    <cellStyle name="SAPBEXstdDataEmph" xfId="2288"/>
    <cellStyle name="SAPBEXstdItem" xfId="2289"/>
    <cellStyle name="SAPBEXstdItem 2" xfId="2290"/>
    <cellStyle name="SAPBEXstdItem_ Refunds" xfId="2291"/>
    <cellStyle name="SAPBEXstdItemX" xfId="2292"/>
    <cellStyle name="SAPBEXstdItemX 2" xfId="2293"/>
    <cellStyle name="SAPBEXstdItemX_ Refunds" xfId="2294"/>
    <cellStyle name="SAPBEXtitle" xfId="2295"/>
    <cellStyle name="SAPBEXtitle 2" xfId="2296"/>
    <cellStyle name="SAPBEXtitle 2 2" xfId="2297"/>
    <cellStyle name="SAPBEXtitle 2 3" xfId="2298"/>
    <cellStyle name="SAPBEXtitle 2_ Refunds" xfId="2299"/>
    <cellStyle name="SAPBEXtitle 3" xfId="2300"/>
    <cellStyle name="SAPBEXtitle_ Refunds" xfId="2301"/>
    <cellStyle name="SAPBEXunassignedItem" xfId="2302"/>
    <cellStyle name="SAPBEXundefined" xfId="2303"/>
    <cellStyle name="SEM-BPS-data" xfId="2304"/>
    <cellStyle name="SEM-BPS-head" xfId="2305"/>
    <cellStyle name="SEM-BPS-headdata" xfId="2306"/>
    <cellStyle name="SEM-BPS-headkey" xfId="2307"/>
    <cellStyle name="SEM-BPS-input-on" xfId="2308"/>
    <cellStyle name="SEM-BPS-key" xfId="2309"/>
    <cellStyle name="SEM-BPS-sub1" xfId="2310"/>
    <cellStyle name="SEM-BPS-sub2" xfId="2311"/>
    <cellStyle name="SEM-BPS-total" xfId="2312"/>
    <cellStyle name="Sheet Title" xfId="2313"/>
    <cellStyle name="Style 1" xfId="2314"/>
    <cellStyle name="Temp" xfId="2315"/>
    <cellStyle name="Title" xfId="2316"/>
    <cellStyle name="Title 2" xfId="2317"/>
    <cellStyle name="Title 3" xfId="2318"/>
    <cellStyle name="Total" xfId="2319"/>
    <cellStyle name="Total 2" xfId="2320"/>
    <cellStyle name="Total 3" xfId="2321"/>
    <cellStyle name="Warning Text" xfId="2322"/>
    <cellStyle name="Warning Text 2" xfId="2323"/>
    <cellStyle name="Warning Text 3" xfId="2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7" sqref="B37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s="29" t="s">
        <v>140</v>
      </c>
      <c r="G1" t="s">
        <v>89</v>
      </c>
    </row>
    <row r="2" ht="12.75">
      <c r="A2" t="s">
        <v>136</v>
      </c>
    </row>
    <row r="3" spans="1:7" ht="12.75">
      <c r="A3" s="41" t="s">
        <v>69</v>
      </c>
      <c r="B3" s="41"/>
      <c r="C3" s="41"/>
      <c r="D3" s="41"/>
      <c r="E3" s="41"/>
      <c r="F3" s="41"/>
      <c r="G3" s="41"/>
    </row>
    <row r="4" spans="1:7" ht="12.75">
      <c r="A4" s="41" t="s">
        <v>131</v>
      </c>
      <c r="B4" s="41"/>
      <c r="C4" s="41"/>
      <c r="D4" s="41"/>
      <c r="E4" s="41"/>
      <c r="F4" s="41"/>
      <c r="G4" s="41"/>
    </row>
    <row r="5" spans="1:7" ht="12.75">
      <c r="A5" s="41" t="s">
        <v>70</v>
      </c>
      <c r="B5" s="41"/>
      <c r="C5" s="41"/>
      <c r="D5" s="41"/>
      <c r="E5" s="41"/>
      <c r="F5" s="41"/>
      <c r="G5" s="41"/>
    </row>
    <row r="6" spans="1:7" ht="12.75">
      <c r="A6" s="41" t="s">
        <v>135</v>
      </c>
      <c r="B6" s="41"/>
      <c r="C6" s="41"/>
      <c r="D6" s="41"/>
      <c r="E6" s="41"/>
      <c r="F6" s="41"/>
      <c r="G6" s="41"/>
    </row>
    <row r="8" spans="2:7" ht="12.75"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</row>
    <row r="9" spans="1:7" ht="12.75">
      <c r="A9" t="s">
        <v>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</row>
    <row r="10" spans="1:7" ht="12.75">
      <c r="A10" t="s">
        <v>1</v>
      </c>
      <c r="B10" s="2" t="s">
        <v>83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85</v>
      </c>
    </row>
    <row r="11" spans="1:7" ht="12.75">
      <c r="A11" s="3" t="s">
        <v>2</v>
      </c>
      <c r="B11" s="4">
        <f>SUM('Local Option Sales Tax Coll'!B12:M12)</f>
        <v>1693124.73</v>
      </c>
      <c r="C11" s="4">
        <f>SUM('Tourist Development Tax'!B12:M12)</f>
        <v>4225710.800000001</v>
      </c>
      <c r="D11" s="4">
        <f>SUM('Conv &amp; Tourist Impact'!B12:M12)</f>
        <v>0</v>
      </c>
      <c r="E11" s="4">
        <f>SUM('Voted 1-Cent Local Option Fuel'!B12:M12)</f>
        <v>1251375.48</v>
      </c>
      <c r="F11" s="4">
        <f>SUM('Non-Voted Local Option Fuel '!B12:M12)</f>
        <v>7486080.38</v>
      </c>
      <c r="G11" s="4">
        <f>SUM('Addtional Local Option Fuel'!B12:M12)</f>
        <v>5533621.940000001</v>
      </c>
    </row>
    <row r="12" spans="1:7" ht="12.75">
      <c r="A12" s="3" t="s">
        <v>3</v>
      </c>
      <c r="B12" s="4">
        <f>SUM('Local Option Sales Tax Coll'!B13:M13)</f>
        <v>1535105.8699999999</v>
      </c>
      <c r="C12" s="4">
        <f>SUM('Tourist Development Tax'!B13:M13)</f>
        <v>32509.550000000003</v>
      </c>
      <c r="D12" s="4">
        <f>SUM('Conv &amp; Tourist Impact'!B13:M13)</f>
        <v>0</v>
      </c>
      <c r="E12" s="4">
        <f>SUM('Voted 1-Cent Local Option Fuel'!B13:M13)</f>
        <v>197569.14999999997</v>
      </c>
      <c r="F12" s="4">
        <f>SUM('Non-Voted Local Option Fuel '!B13:M13)</f>
        <v>1178757.3199999998</v>
      </c>
      <c r="G12" s="4">
        <f>SUM('Addtional Local Option Fuel'!B13:M13)</f>
        <v>0</v>
      </c>
    </row>
    <row r="13" spans="1:7" ht="12.75">
      <c r="A13" s="3" t="s">
        <v>4</v>
      </c>
      <c r="B13" s="4">
        <f>SUM('Local Option Sales Tax Coll'!B14:M14)</f>
        <v>17319736.74</v>
      </c>
      <c r="C13" s="4">
        <f>SUM('Tourist Development Tax'!B14:M14)</f>
        <v>19264879.009999998</v>
      </c>
      <c r="D13" s="4">
        <f>SUM('Conv &amp; Tourist Impact'!B14:M14)</f>
        <v>0</v>
      </c>
      <c r="E13" s="4">
        <f>SUM('Voted 1-Cent Local Option Fuel'!B14:M14)</f>
        <v>1061907.26</v>
      </c>
      <c r="F13" s="4">
        <f>SUM('Non-Voted Local Option Fuel '!B14:M14)</f>
        <v>6353587.72</v>
      </c>
      <c r="G13" s="4">
        <f>SUM('Addtional Local Option Fuel'!B14:M14)</f>
        <v>0</v>
      </c>
    </row>
    <row r="14" spans="1:7" ht="12.75">
      <c r="A14" s="3" t="s">
        <v>5</v>
      </c>
      <c r="B14" s="4">
        <f>SUM('Local Option Sales Tax Coll'!B15:M15)</f>
        <v>2205677.07</v>
      </c>
      <c r="C14" s="4">
        <f>SUM('Tourist Development Tax'!B15:M15)</f>
        <v>100025.87000000001</v>
      </c>
      <c r="D14" s="4">
        <f>SUM('Conv &amp; Tourist Impact'!B15:M15)</f>
        <v>0</v>
      </c>
      <c r="E14" s="4">
        <f>SUM('Voted 1-Cent Local Option Fuel'!B15:M15)</f>
        <v>29055.329999999998</v>
      </c>
      <c r="F14" s="4">
        <f>SUM('Non-Voted Local Option Fuel '!B15:M15)</f>
        <v>975502.7300000001</v>
      </c>
      <c r="G14" s="4">
        <f>SUM('Addtional Local Option Fuel'!B15:M15)</f>
        <v>0</v>
      </c>
    </row>
    <row r="15" spans="1:7" ht="12.75">
      <c r="A15" s="3" t="s">
        <v>6</v>
      </c>
      <c r="B15" s="4">
        <f>SUM('Local Option Sales Tax Coll'!B16:M16)</f>
        <v>15541205.389999999</v>
      </c>
      <c r="C15" s="4">
        <f>SUM('Tourist Development Tax'!B16:M16)</f>
        <v>10875725.79</v>
      </c>
      <c r="D15" s="4">
        <f>SUM('Conv &amp; Tourist Impact'!B16:M16)</f>
        <v>0</v>
      </c>
      <c r="E15" s="4">
        <f>SUM('Voted 1-Cent Local Option Fuel'!B16:M16)</f>
        <v>1301340.6700000002</v>
      </c>
      <c r="F15" s="4">
        <f>SUM('Non-Voted Local Option Fuel '!B16:M16)</f>
        <v>21618537.04</v>
      </c>
      <c r="G15" s="4">
        <f>SUM('Addtional Local Option Fuel'!B16:M16)</f>
        <v>0</v>
      </c>
    </row>
    <row r="16" spans="1:7" ht="12.75">
      <c r="A16" s="3" t="s">
        <v>7</v>
      </c>
      <c r="B16" s="4">
        <f>SUM('Local Option Sales Tax Coll'!B17:M17)</f>
        <v>18098517.32</v>
      </c>
      <c r="C16" s="4">
        <f>SUM('Tourist Development Tax'!B17:M17)</f>
        <v>56672983.22</v>
      </c>
      <c r="D16" s="4">
        <f>SUM('Conv &amp; Tourist Impact'!B17:M17)</f>
        <v>0</v>
      </c>
      <c r="E16" s="4">
        <f>SUM('Voted 1-Cent Local Option Fuel'!B17:M17)</f>
        <v>8729751.97</v>
      </c>
      <c r="F16" s="4">
        <f>SUM('Non-Voted Local Option Fuel '!B17:M17)</f>
        <v>52204189.35000001</v>
      </c>
      <c r="G16" s="4">
        <f>SUM('Addtional Local Option Fuel'!B17:M17)</f>
        <v>39576180.43</v>
      </c>
    </row>
    <row r="17" spans="1:7" ht="12.75">
      <c r="A17" s="3" t="s">
        <v>8</v>
      </c>
      <c r="B17" s="4">
        <f>SUM('Local Option Sales Tax Coll'!B18:M18)</f>
        <v>934233.6900000001</v>
      </c>
      <c r="C17" s="4">
        <f>SUM('Tourist Development Tax'!B18:M18)</f>
        <v>0</v>
      </c>
      <c r="D17" s="4">
        <f>SUM('Conv &amp; Tourist Impact'!B18:M18)</f>
        <v>0</v>
      </c>
      <c r="E17" s="4">
        <f>SUM('Voted 1-Cent Local Option Fuel'!B18:M18)</f>
        <v>22015.439999999995</v>
      </c>
      <c r="F17" s="4">
        <f>SUM('Non-Voted Local Option Fuel '!B18:M18)</f>
        <v>346901.5800000001</v>
      </c>
      <c r="G17" s="4">
        <f>SUM('Addtional Local Option Fuel'!B18:M18)</f>
        <v>0</v>
      </c>
    </row>
    <row r="18" spans="1:7" ht="12.75">
      <c r="A18" s="3" t="s">
        <v>9</v>
      </c>
      <c r="B18" s="4">
        <f>SUM('Local Option Sales Tax Coll'!B19:M19)</f>
        <v>20625086.9</v>
      </c>
      <c r="C18" s="4">
        <f>SUM('Tourist Development Tax'!B19:M19)</f>
        <v>3384445.08</v>
      </c>
      <c r="D18" s="4">
        <f>SUM('Conv &amp; Tourist Impact'!B19:M19)</f>
        <v>0</v>
      </c>
      <c r="E18" s="4">
        <f>SUM('Voted 1-Cent Local Option Fuel'!B19:M19)</f>
        <v>993065.9199999999</v>
      </c>
      <c r="F18" s="4">
        <f>SUM('Non-Voted Local Option Fuel '!B19:M19)</f>
        <v>5937783.94</v>
      </c>
      <c r="G18" s="4">
        <f>SUM('Addtional Local Option Fuel'!B19:M19)</f>
        <v>4294757.56</v>
      </c>
    </row>
    <row r="19" spans="1:7" ht="12.75">
      <c r="A19" s="3" t="s">
        <v>96</v>
      </c>
      <c r="B19" s="4">
        <f>SUM('Local Option Sales Tax Coll'!B20:M20)</f>
        <v>327503.87</v>
      </c>
      <c r="C19" s="4">
        <f>SUM('Tourist Development Tax'!B20:M20)</f>
        <v>837472.0599999999</v>
      </c>
      <c r="D19" s="4">
        <f>SUM('Conv &amp; Tourist Impact'!B20:M20)</f>
        <v>0</v>
      </c>
      <c r="E19" s="4">
        <f>SUM('Voted 1-Cent Local Option Fuel'!B20:M20)</f>
        <v>580802.7100000001</v>
      </c>
      <c r="F19" s="4">
        <f>SUM('Non-Voted Local Option Fuel '!B20:M20)</f>
        <v>3476116.49</v>
      </c>
      <c r="G19" s="4">
        <f>SUM('Addtional Local Option Fuel'!B20:M20)</f>
        <v>2587187.32</v>
      </c>
    </row>
    <row r="20" spans="1:7" ht="12.75">
      <c r="A20" s="3" t="s">
        <v>10</v>
      </c>
      <c r="B20" s="4">
        <f>SUM('Local Option Sales Tax Coll'!B21:M21)</f>
        <v>16444464.36</v>
      </c>
      <c r="C20" s="4">
        <f>SUM('Tourist Development Tax'!B21:M21)</f>
        <v>577509.61</v>
      </c>
      <c r="D20" s="4">
        <f>SUM('Conv &amp; Tourist Impact'!B21:M21)</f>
        <v>0</v>
      </c>
      <c r="E20" s="4">
        <f>SUM('Voted 1-Cent Local Option Fuel'!B21:M21)</f>
        <v>862070.94</v>
      </c>
      <c r="F20" s="4">
        <f>SUM('Non-Voted Local Option Fuel '!B21:M21)</f>
        <v>5156224.99</v>
      </c>
      <c r="G20" s="4">
        <f>SUM('Addtional Local Option Fuel'!B21:M21)</f>
        <v>0</v>
      </c>
    </row>
    <row r="21" spans="1:7" ht="12.75">
      <c r="A21" s="3" t="s">
        <v>11</v>
      </c>
      <c r="B21" s="4">
        <f>SUM('Local Option Sales Tax Coll'!B22:M22)</f>
        <v>1113889.98</v>
      </c>
      <c r="C21" s="4">
        <f>SUM('Tourist Development Tax'!C22:M22)</f>
        <v>20379567.6</v>
      </c>
      <c r="D21" s="4">
        <f>SUM('Conv &amp; Tourist Impact'!B22:M22)</f>
        <v>0</v>
      </c>
      <c r="E21" s="4">
        <f>SUM('Voted 1-Cent Local Option Fuel'!B22:M22)</f>
        <v>1441220.14</v>
      </c>
      <c r="F21" s="4">
        <f>SUM('Non-Voted Local Option Fuel '!B22:M22)</f>
        <v>8627339.84</v>
      </c>
      <c r="G21" s="4">
        <f>SUM('Addtional Local Option Fuel'!B22:M22)</f>
        <v>6592412.359999999</v>
      </c>
    </row>
    <row r="22" spans="1:7" ht="12.75">
      <c r="A22" s="3" t="s">
        <v>12</v>
      </c>
      <c r="B22" s="4">
        <f>SUM('Local Option Sales Tax Coll'!B23:M23)</f>
        <v>6756911.95</v>
      </c>
      <c r="C22" s="4">
        <f>SUM('Tourist Development Tax'!B23:M23)</f>
        <v>987325.83</v>
      </c>
      <c r="D22" s="4">
        <f>SUM('Conv &amp; Tourist Impact'!B23:M23)</f>
        <v>0</v>
      </c>
      <c r="E22" s="4">
        <f>SUM('Voted 1-Cent Local Option Fuel'!B23:M23)</f>
        <v>605618.01</v>
      </c>
      <c r="F22" s="4">
        <f>SUM('Non-Voted Local Option Fuel '!B23:M23)</f>
        <v>3611104.88</v>
      </c>
      <c r="G22" s="4">
        <f>SUM('Addtional Local Option Fuel'!B23:M23)</f>
        <v>0</v>
      </c>
    </row>
    <row r="23" spans="1:7" ht="12.75">
      <c r="A23" s="3" t="s">
        <v>128</v>
      </c>
      <c r="B23" s="4">
        <f>SUM('Local Option Sales Tax Coll'!B24:M24)</f>
        <v>423536134.89</v>
      </c>
      <c r="C23" s="4">
        <f>SUM('Tourist Development Tax'!B24:M24)</f>
        <v>37998983.66</v>
      </c>
      <c r="D23" s="4">
        <f>SUM('Conv &amp; Tourist Impact'!B24:M24)</f>
        <v>72776999.9</v>
      </c>
      <c r="E23" s="4">
        <f>SUM('Voted 1-Cent Local Option Fuel'!B24:M24)</f>
        <v>11408670.2</v>
      </c>
      <c r="F23" s="4">
        <f>SUM('Non-Voted Local Option Fuel '!B24:M24)</f>
        <v>68206784.57000001</v>
      </c>
      <c r="G23" s="4">
        <f>SUM('Addtional Local Option Fuel'!B24:M24)</f>
        <v>30261372.400000002</v>
      </c>
    </row>
    <row r="24" spans="1:7" ht="12.75">
      <c r="A24" s="3" t="s">
        <v>13</v>
      </c>
      <c r="B24" s="4">
        <f>SUM('Local Option Sales Tax Coll'!B25:M25)</f>
        <v>2277750.49</v>
      </c>
      <c r="C24" s="4">
        <f>SUM('Tourist Development Tax'!B25:M25)</f>
        <v>48701.43</v>
      </c>
      <c r="D24" s="4">
        <f>SUM('Conv &amp; Tourist Impact'!B25:M25)</f>
        <v>0</v>
      </c>
      <c r="E24" s="4">
        <f>SUM('Voted 1-Cent Local Option Fuel'!B25:M25)</f>
        <v>144176.49000000002</v>
      </c>
      <c r="F24" s="4">
        <f>SUM('Non-Voted Local Option Fuel '!B25:M25)</f>
        <v>857175.23</v>
      </c>
      <c r="G24" s="4">
        <f>SUM('Addtional Local Option Fuel'!B25:M25)</f>
        <v>550920.92</v>
      </c>
    </row>
    <row r="25" spans="1:7" ht="12.75">
      <c r="A25" s="3" t="s">
        <v>14</v>
      </c>
      <c r="B25" s="4">
        <f>SUM('Local Option Sales Tax Coll'!B26:M26)</f>
        <v>628206.4800000001</v>
      </c>
      <c r="C25" s="4">
        <f>SUM('Tourist Development Tax'!B26:M26)</f>
        <v>29750.68</v>
      </c>
      <c r="D25" s="4">
        <f>SUM('Conv &amp; Tourist Impact'!B26:M26)</f>
        <v>0</v>
      </c>
      <c r="E25" s="4">
        <f>SUM('Voted 1-Cent Local Option Fuel'!B26:M26)</f>
        <v>33690.95</v>
      </c>
      <c r="F25" s="4">
        <f>SUM('Non-Voted Local Option Fuel '!B26:M26)</f>
        <v>536558.89</v>
      </c>
      <c r="G25" s="4">
        <f>SUM('Addtional Local Option Fuel'!B26:M26)</f>
        <v>0</v>
      </c>
    </row>
    <row r="26" spans="1:7" ht="12.75">
      <c r="A26" s="3" t="s">
        <v>15</v>
      </c>
      <c r="B26" s="4">
        <f>SUM('Local Option Sales Tax Coll'!B27:M27)</f>
        <v>136737426.74</v>
      </c>
      <c r="C26" s="4">
        <f>SUM('Tourist Development Tax'!B27:M27)</f>
        <v>13013475.426666666</v>
      </c>
      <c r="D26" s="4">
        <f>SUM('Conv &amp; Tourist Impact'!B27:M27)</f>
        <v>6506737.713333333</v>
      </c>
      <c r="E26" s="4">
        <f>SUM('Voted 1-Cent Local Option Fuel'!B27:M27)</f>
        <v>1063324.2</v>
      </c>
      <c r="F26" s="4">
        <f>SUM('Non-Voted Local Option Fuel '!B27:M27)</f>
        <v>32599664.52</v>
      </c>
      <c r="G26" s="4">
        <f>SUM('Addtional Local Option Fuel'!B27:M27)</f>
        <v>0</v>
      </c>
    </row>
    <row r="27" spans="1:7" ht="12.75">
      <c r="A27" s="3" t="s">
        <v>16</v>
      </c>
      <c r="B27" s="4">
        <f>SUM('Local Option Sales Tax Coll'!B28:M28)</f>
        <v>60735471.080000006</v>
      </c>
      <c r="C27" s="4">
        <f>SUM('Tourist Development Tax'!B28:M28)</f>
        <v>8937597.14</v>
      </c>
      <c r="D27" s="4">
        <f>SUM('Conv &amp; Tourist Impact'!B28:M28)</f>
        <v>0</v>
      </c>
      <c r="E27" s="4">
        <f>SUM('Voted 1-Cent Local Option Fuel'!B28:M28)</f>
        <v>1545306.0199999998</v>
      </c>
      <c r="F27" s="4">
        <f>SUM('Non-Voted Local Option Fuel '!B28:M28)</f>
        <v>9231515.91</v>
      </c>
      <c r="G27" s="4">
        <f>SUM('Addtional Local Option Fuel'!B28:M28)</f>
        <v>5108602.97</v>
      </c>
    </row>
    <row r="28" spans="1:7" ht="12.75">
      <c r="A28" s="3" t="s">
        <v>17</v>
      </c>
      <c r="B28" s="4">
        <f>SUM('Local Option Sales Tax Coll'!B29:M29)</f>
        <v>7980655.639999999</v>
      </c>
      <c r="C28" s="4">
        <f>SUM('Tourist Development Tax'!B29:M29)</f>
        <v>2007073.9299999997</v>
      </c>
      <c r="D28" s="4">
        <f>SUM('Conv &amp; Tourist Impact'!B29:M29)</f>
        <v>0</v>
      </c>
      <c r="E28" s="4">
        <f>SUM('Voted 1-Cent Local Option Fuel'!B29:M29)</f>
        <v>415200.38</v>
      </c>
      <c r="F28" s="4">
        <f>SUM('Non-Voted Local Option Fuel '!B29:M29)</f>
        <v>2484854.4200000004</v>
      </c>
      <c r="G28" s="4">
        <f>SUM('Addtional Local Option Fuel'!B29:M29)</f>
        <v>0</v>
      </c>
    </row>
    <row r="29" spans="1:7" ht="12.75">
      <c r="A29" s="3" t="s">
        <v>18</v>
      </c>
      <c r="B29" s="4">
        <f>SUM('Local Option Sales Tax Coll'!B30:M30)</f>
        <v>1647000.39</v>
      </c>
      <c r="C29" s="4">
        <f>SUM('Tourist Development Tax'!B30:M30)</f>
        <v>1085964.75</v>
      </c>
      <c r="D29" s="4">
        <f>SUM('Conv &amp; Tourist Impact'!B30:M30)</f>
        <v>0</v>
      </c>
      <c r="E29" s="4">
        <f>SUM('Voted 1-Cent Local Option Fuel'!B30:M30)</f>
        <v>12660.16</v>
      </c>
      <c r="F29" s="4">
        <f>SUM('Non-Voted Local Option Fuel '!B30:M30)</f>
        <v>346770.14</v>
      </c>
      <c r="G29" s="4">
        <f>SUM('Addtional Local Option Fuel'!B30:M30)</f>
        <v>0</v>
      </c>
    </row>
    <row r="30" spans="1:7" ht="12.75">
      <c r="A30" s="3" t="s">
        <v>19</v>
      </c>
      <c r="B30" s="4">
        <f>SUM('Local Option Sales Tax Coll'!B31:M31)</f>
        <v>3515733.62</v>
      </c>
      <c r="C30" s="4">
        <f>SUM('Tourist Development Tax'!B31:M31)</f>
        <v>126209.60999999999</v>
      </c>
      <c r="D30" s="4">
        <f>SUM('Conv &amp; Tourist Impact'!B31:M31)</f>
        <v>0</v>
      </c>
      <c r="E30" s="4">
        <f>SUM('Voted 1-Cent Local Option Fuel'!B31:M31)</f>
        <v>192514.72</v>
      </c>
      <c r="F30" s="4">
        <f>SUM('Non-Voted Local Option Fuel '!B31:M31)</f>
        <v>2657855.37</v>
      </c>
      <c r="G30" s="4">
        <f>SUM('Addtional Local Option Fuel'!B31:M31)</f>
        <v>0</v>
      </c>
    </row>
    <row r="31" spans="1:7" ht="12.75">
      <c r="A31" s="3" t="s">
        <v>20</v>
      </c>
      <c r="B31" s="4">
        <f>SUM('Local Option Sales Tax Coll'!B32:M32)</f>
        <v>590524.7999999999</v>
      </c>
      <c r="C31" s="4">
        <f>SUM('Tourist Development Tax'!B32:M32)</f>
        <v>39897.520000000004</v>
      </c>
      <c r="D31" s="4">
        <f>SUM('Conv &amp; Tourist Impact'!B32:M32)</f>
        <v>0</v>
      </c>
      <c r="E31" s="4">
        <f>SUM('Voted 1-Cent Local Option Fuel'!B32:M32)</f>
        <v>71213.48999999999</v>
      </c>
      <c r="F31" s="4">
        <f>SUM('Non-Voted Local Option Fuel '!B32:M32)</f>
        <v>425779.34</v>
      </c>
      <c r="G31" s="4">
        <f>SUM('Addtional Local Option Fuel'!B32:M32)</f>
        <v>0</v>
      </c>
    </row>
    <row r="32" spans="1:7" ht="12.75">
      <c r="A32" s="3" t="s">
        <v>21</v>
      </c>
      <c r="B32" s="4">
        <f>SUM('Local Option Sales Tax Coll'!B33:M33)</f>
        <v>315532.71</v>
      </c>
      <c r="C32" s="4">
        <f>SUM('Tourist Development Tax'!B33:M33)</f>
        <v>21572.85</v>
      </c>
      <c r="D32" s="4">
        <f>SUM('Conv &amp; Tourist Impact'!B33:M33)</f>
        <v>0</v>
      </c>
      <c r="E32" s="4">
        <f>SUM('Voted 1-Cent Local Option Fuel'!B33:M33)</f>
        <v>46309.57000000001</v>
      </c>
      <c r="F32" s="4">
        <f>SUM('Non-Voted Local Option Fuel '!B33:M33)</f>
        <v>273544.27</v>
      </c>
      <c r="G32" s="4">
        <f>SUM('Addtional Local Option Fuel'!B33:M33)</f>
        <v>0</v>
      </c>
    </row>
    <row r="33" spans="1:7" ht="12.75">
      <c r="A33" s="3" t="s">
        <v>22</v>
      </c>
      <c r="B33" s="4">
        <f>SUM('Local Option Sales Tax Coll'!B34:M34)</f>
        <v>1313532.2899999998</v>
      </c>
      <c r="C33" s="4">
        <f>SUM('Tourist Development Tax'!B34:M34)</f>
        <v>1443054.5699999998</v>
      </c>
      <c r="D33" s="4">
        <f>SUM('Conv &amp; Tourist Impact'!B34:M34)</f>
        <v>0</v>
      </c>
      <c r="E33" s="4">
        <f>SUM('Voted 1-Cent Local Option Fuel'!B34:M34)</f>
        <v>68618.25</v>
      </c>
      <c r="F33" s="4">
        <f>SUM('Non-Voted Local Option Fuel '!B34:M34)</f>
        <v>408561.14999999997</v>
      </c>
      <c r="G33" s="4">
        <f>SUM('Addtional Local Option Fuel'!B34:M34)</f>
        <v>0</v>
      </c>
    </row>
    <row r="34" spans="1:7" ht="12.75">
      <c r="A34" s="3" t="s">
        <v>23</v>
      </c>
      <c r="B34" s="4">
        <f>SUM('Local Option Sales Tax Coll'!B35:M35)</f>
        <v>685499.6799999999</v>
      </c>
      <c r="C34" s="4">
        <f>SUM('Tourist Development Tax'!B35:M35)</f>
        <v>30296.090000000004</v>
      </c>
      <c r="D34" s="4">
        <f>SUM('Conv &amp; Tourist Impact'!B35:M35)</f>
        <v>0</v>
      </c>
      <c r="E34" s="4">
        <f>SUM('Voted 1-Cent Local Option Fuel'!B35:M35)</f>
        <v>301274.81000000006</v>
      </c>
      <c r="F34" s="4">
        <f>SUM('Non-Voted Local Option Fuel '!B35:M35)</f>
        <v>2437732.37</v>
      </c>
      <c r="G34" s="4">
        <f>SUM('Addtional Local Option Fuel'!B35:M35)</f>
        <v>0</v>
      </c>
    </row>
    <row r="35" spans="1:7" ht="12.75">
      <c r="A35" s="3" t="s">
        <v>24</v>
      </c>
      <c r="B35" s="4">
        <f>SUM('Local Option Sales Tax Coll'!B36:M36)</f>
        <v>1421691.96</v>
      </c>
      <c r="C35" s="4">
        <f>SUM('Tourist Development Tax'!B36:M36)</f>
        <v>0</v>
      </c>
      <c r="D35" s="4">
        <f>SUM('Conv &amp; Tourist Impact'!B36:M36)</f>
        <v>0</v>
      </c>
      <c r="E35" s="4">
        <f>SUM('Voted 1-Cent Local Option Fuel'!B36:M36)</f>
        <v>149192.55</v>
      </c>
      <c r="F35" s="4">
        <f>SUM('Non-Voted Local Option Fuel '!B36:M36)</f>
        <v>888337.9599999998</v>
      </c>
      <c r="G35" s="4">
        <f>SUM('Addtional Local Option Fuel'!B36:M36)</f>
        <v>544380.07</v>
      </c>
    </row>
    <row r="36" spans="1:7" ht="12.75">
      <c r="A36" s="3" t="s">
        <v>25</v>
      </c>
      <c r="B36" s="4">
        <f>SUM('Local Option Sales Tax Coll'!B37:M37)</f>
        <v>2568160.77</v>
      </c>
      <c r="C36" s="4">
        <f>SUM('Tourist Development Tax'!B37:M37)</f>
        <v>206759.81</v>
      </c>
      <c r="D36" s="4">
        <f>SUM('Conv &amp; Tourist Impact'!B37:M37)</f>
        <v>0</v>
      </c>
      <c r="E36" s="4">
        <f>SUM('Voted 1-Cent Local Option Fuel'!B37:M37)</f>
        <v>246136.63999999998</v>
      </c>
      <c r="F36" s="4">
        <f>SUM('Non-Voted Local Option Fuel '!B37:M37)</f>
        <v>1461026.7999999998</v>
      </c>
      <c r="G36" s="4">
        <f>SUM('Addtional Local Option Fuel'!B37:M37)</f>
        <v>305862.14</v>
      </c>
    </row>
    <row r="37" spans="1:7" ht="12.75">
      <c r="A37" s="3" t="s">
        <v>26</v>
      </c>
      <c r="B37" s="4">
        <f>SUM('Local Option Sales Tax Coll'!B38:M38)</f>
        <v>4780392.03</v>
      </c>
      <c r="C37" s="4">
        <f>SUM('Tourist Development Tax'!B38:M38)</f>
        <v>689890.88</v>
      </c>
      <c r="D37" s="4">
        <f>SUM('Conv &amp; Tourist Impact'!B38:M38)</f>
        <v>0</v>
      </c>
      <c r="E37" s="4">
        <f>SUM('Voted 1-Cent Local Option Fuel'!B38:M38)</f>
        <v>800275.11</v>
      </c>
      <c r="F37" s="4">
        <f>SUM('Non-Voted Local Option Fuel '!B38:M38)</f>
        <v>4782378.28</v>
      </c>
      <c r="G37" s="4">
        <f>SUM('Addtional Local Option Fuel'!B38:M38)</f>
        <v>1336608.98</v>
      </c>
    </row>
    <row r="38" spans="1:7" ht="12.75">
      <c r="A38" s="3" t="s">
        <v>27</v>
      </c>
      <c r="B38" s="4">
        <f>SUM('Local Option Sales Tax Coll'!B39:M39)</f>
        <v>8620143.17</v>
      </c>
      <c r="C38" s="4">
        <f>SUM('Tourist Development Tax'!B39:M39)</f>
        <v>389912.31</v>
      </c>
      <c r="D38" s="4">
        <f>SUM('Conv &amp; Tourist Impact'!B39:M39)</f>
        <v>0</v>
      </c>
      <c r="E38" s="4">
        <f>SUM('Voted 1-Cent Local Option Fuel'!B39:M39)</f>
        <v>525735.05</v>
      </c>
      <c r="F38" s="4">
        <f>SUM('Non-Voted Local Option Fuel '!B39:M39)</f>
        <v>3131761.8399999994</v>
      </c>
      <c r="G38" s="4">
        <f>SUM('Addtional Local Option Fuel'!B39:M39)</f>
        <v>2063430.73</v>
      </c>
    </row>
    <row r="39" spans="1:7" ht="12.75">
      <c r="A39" s="3" t="s">
        <v>28</v>
      </c>
      <c r="B39" s="4">
        <f>SUM('Local Option Sales Tax Coll'!B40:M40)</f>
        <v>193864621.62</v>
      </c>
      <c r="C39" s="4">
        <f>SUM('Tourist Development Tax'!B40:M40)</f>
        <v>26687070.389999997</v>
      </c>
      <c r="D39" s="4">
        <f>SUM('Conv &amp; Tourist Impact'!B40:M40)</f>
        <v>0</v>
      </c>
      <c r="E39" s="4">
        <f>SUM('Voted 1-Cent Local Option Fuel'!B40:M40)</f>
        <v>6804382.039999999</v>
      </c>
      <c r="F39" s="4">
        <f>SUM('Non-Voted Local Option Fuel '!B40:M40)</f>
        <v>40660755.839999996</v>
      </c>
      <c r="G39" s="4">
        <f>SUM('Addtional Local Option Fuel'!B40:M40)</f>
        <v>0</v>
      </c>
    </row>
    <row r="40" spans="1:7" ht="12.75">
      <c r="A40" s="3" t="s">
        <v>29</v>
      </c>
      <c r="B40" s="4">
        <f>SUM('Local Option Sales Tax Coll'!B41:M41)</f>
        <v>762419.06</v>
      </c>
      <c r="C40" s="4">
        <f>SUM('Tourist Development Tax'!B41:M41)</f>
        <v>34803</v>
      </c>
      <c r="D40" s="4">
        <f>SUM('Conv &amp; Tourist Impact'!B41:M41)</f>
        <v>0</v>
      </c>
      <c r="E40" s="4">
        <f>SUM('Voted 1-Cent Local Option Fuel'!B41:M41)</f>
        <v>113524.69</v>
      </c>
      <c r="F40" s="4">
        <f>SUM('Non-Voted Local Option Fuel '!B41:M41)</f>
        <v>671583.8200000001</v>
      </c>
      <c r="G40" s="4">
        <f>SUM('Addtional Local Option Fuel'!B41:M41)</f>
        <v>0</v>
      </c>
    </row>
    <row r="41" spans="1:7" ht="12.75">
      <c r="A41" s="3" t="s">
        <v>30</v>
      </c>
      <c r="B41" s="4">
        <f>SUM('Local Option Sales Tax Coll'!B42:M42)</f>
        <v>19091333.82</v>
      </c>
      <c r="C41" s="4">
        <f>SUM('Tourist Development Tax'!B42:M42)</f>
        <v>1984779.92</v>
      </c>
      <c r="D41" s="4">
        <f>SUM('Conv &amp; Tourist Impact'!B42:M42)</f>
        <v>0</v>
      </c>
      <c r="E41" s="4">
        <f>SUM('Voted 1-Cent Local Option Fuel'!B42:M42)</f>
        <v>164063.19999999998</v>
      </c>
      <c r="F41" s="4">
        <f>SUM('Non-Voted Local Option Fuel '!B42:M42)</f>
        <v>5101798.99</v>
      </c>
      <c r="G41" s="4">
        <f>SUM('Addtional Local Option Fuel'!B42:M42)</f>
        <v>0</v>
      </c>
    </row>
    <row r="42" spans="1:7" ht="12.75">
      <c r="A42" s="3" t="s">
        <v>31</v>
      </c>
      <c r="B42" s="4">
        <f>SUM('Local Option Sales Tax Coll'!B43:M43)</f>
        <v>5457915.4</v>
      </c>
      <c r="C42" s="4">
        <f>SUM('Tourist Development Tax'!B43:M43)</f>
        <v>272333.70999999996</v>
      </c>
      <c r="D42" s="4">
        <f>SUM('Conv &amp; Tourist Impact'!B43:M43)</f>
        <v>0</v>
      </c>
      <c r="E42" s="4">
        <f>SUM('Voted 1-Cent Local Option Fuel'!B43:M43)</f>
        <v>513122.3</v>
      </c>
      <c r="F42" s="4">
        <f>SUM('Non-Voted Local Option Fuel '!B43:M43)</f>
        <v>3041662.720000001</v>
      </c>
      <c r="G42" s="4">
        <f>SUM('Addtional Local Option Fuel'!B43:M43)</f>
        <v>0</v>
      </c>
    </row>
    <row r="43" spans="1:7" ht="12.75">
      <c r="A43" s="3" t="s">
        <v>32</v>
      </c>
      <c r="B43" s="4">
        <f>SUM('Local Option Sales Tax Coll'!B44:M44)</f>
        <v>709953.1799999999</v>
      </c>
      <c r="C43" s="4">
        <f>SUM('Tourist Development Tax'!B44:M44)</f>
        <v>30204.51</v>
      </c>
      <c r="D43" s="4">
        <f>SUM('Conv &amp; Tourist Impact'!B44:M44)</f>
        <v>0</v>
      </c>
      <c r="E43" s="4">
        <f>SUM('Voted 1-Cent Local Option Fuel'!B44:M44)</f>
        <v>122053.86</v>
      </c>
      <c r="F43" s="4">
        <f>SUM('Non-Voted Local Option Fuel '!B44:M44)</f>
        <v>721990.71</v>
      </c>
      <c r="G43" s="4">
        <f>SUM('Addtional Local Option Fuel'!B44:M44)</f>
        <v>0</v>
      </c>
    </row>
    <row r="44" spans="1:7" ht="12.75">
      <c r="A44" s="3" t="s">
        <v>33</v>
      </c>
      <c r="B44" s="4">
        <f>SUM('Local Option Sales Tax Coll'!B45:M45)</f>
        <v>259015.55000000002</v>
      </c>
      <c r="C44" s="4">
        <f>SUM('Tourist Development Tax'!B45:M45)</f>
        <v>0</v>
      </c>
      <c r="D44" s="4">
        <f>SUM('Conv &amp; Tourist Impact'!B45:M45)</f>
        <v>0</v>
      </c>
      <c r="E44" s="4">
        <f>SUM('Voted 1-Cent Local Option Fuel'!B45:M45)</f>
        <v>12819.76</v>
      </c>
      <c r="F44" s="4">
        <f>SUM('Non-Voted Local Option Fuel '!B45:M45)</f>
        <v>195472.39</v>
      </c>
      <c r="G44" s="4">
        <f>SUM('Addtional Local Option Fuel'!B45:M45)</f>
        <v>0</v>
      </c>
    </row>
    <row r="45" spans="1:7" ht="12.75">
      <c r="A45" s="3" t="s">
        <v>34</v>
      </c>
      <c r="B45" s="4">
        <f>SUM('Local Option Sales Tax Coll'!B46:M46)</f>
        <v>33206412.229999997</v>
      </c>
      <c r="C45" s="4">
        <f>SUM('Tourist Development Tax'!B46:M46)</f>
        <v>2594299.86</v>
      </c>
      <c r="D45" s="4">
        <f>SUM('Conv &amp; Tourist Impact'!B46:M46)</f>
        <v>0</v>
      </c>
      <c r="E45" s="4">
        <f>SUM('Voted 1-Cent Local Option Fuel'!B46:M46)</f>
        <v>1496500.56</v>
      </c>
      <c r="F45" s="4">
        <f>SUM('Non-Voted Local Option Fuel '!B46:M46)</f>
        <v>8945550.73</v>
      </c>
      <c r="G45" s="4">
        <f>SUM('Addtional Local Option Fuel'!B46:M46)</f>
        <v>0</v>
      </c>
    </row>
    <row r="46" spans="1:7" ht="12.75">
      <c r="A46" s="3" t="s">
        <v>35</v>
      </c>
      <c r="B46" s="4">
        <f>SUM('Local Option Sales Tax Coll'!B47:M47)</f>
        <v>2751573.95</v>
      </c>
      <c r="C46" s="4">
        <f>SUM('Tourist Development Tax'!B47:M47)</f>
        <v>36976794.27</v>
      </c>
      <c r="D46" s="4">
        <f>SUM('Conv &amp; Tourist Impact'!B47:M47)</f>
        <v>0</v>
      </c>
      <c r="E46" s="4">
        <f>SUM('Voted 1-Cent Local Option Fuel'!B47:M47)</f>
        <v>3394607.6499999994</v>
      </c>
      <c r="F46" s="4">
        <f>SUM('Non-Voted Local Option Fuel '!B47:M47)</f>
        <v>20309449.619999997</v>
      </c>
      <c r="G46" s="4">
        <f>SUM('Addtional Local Option Fuel'!B47:M47)</f>
        <v>15134776.790000001</v>
      </c>
    </row>
    <row r="47" spans="1:7" ht="12.75">
      <c r="A47" s="3" t="s">
        <v>36</v>
      </c>
      <c r="B47" s="4">
        <f>SUM('Local Option Sales Tax Coll'!B48:M48)</f>
        <v>51413070.730000004</v>
      </c>
      <c r="C47" s="4">
        <f>SUM('Tourist Development Tax'!B48:M48)</f>
        <v>4977202.58</v>
      </c>
      <c r="D47" s="4">
        <f>SUM('Conv &amp; Tourist Impact'!B48:M48)</f>
        <v>0</v>
      </c>
      <c r="E47" s="4">
        <f>SUM('Voted 1-Cent Local Option Fuel'!B48:M48)</f>
        <v>1406585.67</v>
      </c>
      <c r="F47" s="4">
        <f>SUM('Non-Voted Local Option Fuel '!B48:M48)</f>
        <v>8408257.66</v>
      </c>
      <c r="G47" s="4">
        <f>SUM('Addtional Local Option Fuel'!B48:M48)</f>
        <v>6318874.61</v>
      </c>
    </row>
    <row r="48" spans="1:7" ht="12.75">
      <c r="A48" s="3" t="s">
        <v>37</v>
      </c>
      <c r="B48" s="4">
        <f>SUM('Local Option Sales Tax Coll'!B49:M49)</f>
        <v>2723220.91</v>
      </c>
      <c r="C48" s="4">
        <f>SUM('Tourist Development Tax'!B49:M49)</f>
        <v>189174.24000000002</v>
      </c>
      <c r="D48" s="4">
        <f>SUM('Conv &amp; Tourist Impact'!B49:M49)</f>
        <v>0</v>
      </c>
      <c r="E48" s="4">
        <f>SUM('Voted 1-Cent Local Option Fuel'!B49:M49)</f>
        <v>46521.229999999996</v>
      </c>
      <c r="F48" s="4">
        <f>SUM('Non-Voted Local Option Fuel '!B49:M49)</f>
        <v>1404667.22</v>
      </c>
      <c r="G48" s="4">
        <f>SUM('Addtional Local Option Fuel'!B49:M49)</f>
        <v>0</v>
      </c>
    </row>
    <row r="49" spans="1:7" ht="12.75">
      <c r="A49" s="3" t="s">
        <v>38</v>
      </c>
      <c r="B49" s="4">
        <f>SUM('Local Option Sales Tax Coll'!B50:M50)</f>
        <v>320629.36000000004</v>
      </c>
      <c r="C49" s="4">
        <f>SUM('Tourist Development Tax'!B50:M50)</f>
        <v>0</v>
      </c>
      <c r="D49" s="4">
        <f>SUM('Conv &amp; Tourist Impact'!B50:M50)</f>
        <v>0</v>
      </c>
      <c r="E49" s="4">
        <f>SUM('Voted 1-Cent Local Option Fuel'!B50:M50)</f>
        <v>50653.350000000006</v>
      </c>
      <c r="F49" s="4">
        <f>SUM('Non-Voted Local Option Fuel '!B50:M50)</f>
        <v>300882.93</v>
      </c>
      <c r="G49" s="4">
        <f>SUM('Addtional Local Option Fuel'!B50:M50)</f>
        <v>0</v>
      </c>
    </row>
    <row r="50" spans="1:7" ht="12.75">
      <c r="A50" s="3" t="s">
        <v>39</v>
      </c>
      <c r="B50" s="4">
        <f>SUM('Local Option Sales Tax Coll'!B51:M51)</f>
        <v>1265218.76</v>
      </c>
      <c r="C50" s="4">
        <f>SUM('Tourist Development Tax'!B51:M51)</f>
        <v>115271.63</v>
      </c>
      <c r="D50" s="4">
        <f>SUM('Conv &amp; Tourist Impact'!B51:M51)</f>
        <v>0</v>
      </c>
      <c r="E50" s="4">
        <f>SUM('Voted 1-Cent Local Option Fuel'!B51:M51)</f>
        <v>290159.05</v>
      </c>
      <c r="F50" s="4">
        <f>SUM('Non-Voted Local Option Fuel '!B51:M51)</f>
        <v>1709543.61</v>
      </c>
      <c r="G50" s="4">
        <f>SUM('Addtional Local Option Fuel'!B51:M51)</f>
        <v>572075.14</v>
      </c>
    </row>
    <row r="51" spans="1:7" ht="12.75">
      <c r="A51" s="3" t="s">
        <v>40</v>
      </c>
      <c r="B51" s="4">
        <f>SUM('Local Option Sales Tax Coll'!B52:M52)</f>
        <v>24785748.570000004</v>
      </c>
      <c r="C51" s="4">
        <f>SUM('Tourist Development Tax'!B52:M52)</f>
        <v>11398772.979999999</v>
      </c>
      <c r="D51" s="4">
        <f>SUM('Conv &amp; Tourist Impact'!B52:M52)</f>
        <v>0</v>
      </c>
      <c r="E51" s="4">
        <f>SUM('Voted 1-Cent Local Option Fuel'!B52:M52)</f>
        <v>1741648.9799999997</v>
      </c>
      <c r="F51" s="4">
        <f>SUM('Non-Voted Local Option Fuel '!B52:M52)</f>
        <v>10402775.090000002</v>
      </c>
      <c r="G51" s="4">
        <f>SUM('Addtional Local Option Fuel'!B52:M52)</f>
        <v>7746572.2299999995</v>
      </c>
    </row>
    <row r="52" spans="1:7" ht="12.75">
      <c r="A52" s="3" t="s">
        <v>41</v>
      </c>
      <c r="B52" s="4">
        <f>SUM('Local Option Sales Tax Coll'!B53:M53)</f>
        <v>2232505.86</v>
      </c>
      <c r="C52" s="4">
        <f>SUM('Tourist Development Tax'!B53:M53)</f>
        <v>1135639.3399999999</v>
      </c>
      <c r="D52" s="4">
        <f>SUM('Conv &amp; Tourist Impact'!B53:M53)</f>
        <v>0</v>
      </c>
      <c r="E52" s="4">
        <f>SUM('Voted 1-Cent Local Option Fuel'!B53:M53)</f>
        <v>2035817.7699999998</v>
      </c>
      <c r="F52" s="4">
        <f>SUM('Non-Voted Local Option Fuel '!B53:M53)</f>
        <v>12140581.34</v>
      </c>
      <c r="G52" s="4">
        <f>SUM('Addtional Local Option Fuel'!B53:M53)</f>
        <v>8094746</v>
      </c>
    </row>
    <row r="53" spans="1:7" ht="12.75">
      <c r="A53" s="3" t="s">
        <v>42</v>
      </c>
      <c r="B53" s="4">
        <f>SUM('Local Option Sales Tax Coll'!B54:M54)</f>
        <v>1236399.7599999998</v>
      </c>
      <c r="C53" s="4">
        <f>SUM('Tourist Development Tax'!B54:M54)</f>
        <v>1523298.9</v>
      </c>
      <c r="D53" s="4">
        <f>SUM('Conv &amp; Tourist Impact'!B54:M54)</f>
        <v>0</v>
      </c>
      <c r="E53" s="4">
        <f>SUM('Voted 1-Cent Local Option Fuel'!B54:M54)</f>
        <v>820256.3200000001</v>
      </c>
      <c r="F53" s="4">
        <f>SUM('Non-Voted Local Option Fuel '!B54:M54)</f>
        <v>4909304.33</v>
      </c>
      <c r="G53" s="4">
        <f>SUM('Addtional Local Option Fuel'!B54:M54)</f>
        <v>3696593.61</v>
      </c>
    </row>
    <row r="54" spans="1:7" ht="12.75">
      <c r="A54" s="3" t="s">
        <v>43</v>
      </c>
      <c r="B54" s="4">
        <f>SUM('Local Option Sales Tax Coll'!B55:M55)</f>
        <v>47090207.769999996</v>
      </c>
      <c r="C54" s="4">
        <f>SUM('Tourist Development Tax'!C55:M55)</f>
        <v>31865742.664</v>
      </c>
      <c r="D54" s="4">
        <f>SUM('Conv &amp; Tourist Impact'!C55:M55)</f>
        <v>7966435.666</v>
      </c>
      <c r="E54" s="4">
        <f>SUM('Voted 1-Cent Local Option Fuel'!B55:M55)</f>
        <v>540120.33</v>
      </c>
      <c r="F54" s="4">
        <f>SUM('Non-Voted Local Option Fuel '!B55:M55)</f>
        <v>3234013.8400000003</v>
      </c>
      <c r="G54" s="4">
        <f>SUM('Addtional Local Option Fuel'!B55:M55)</f>
        <v>1497467.3</v>
      </c>
    </row>
    <row r="55" spans="1:7" ht="12.75">
      <c r="A55" s="3" t="s">
        <v>44</v>
      </c>
      <c r="B55" s="4">
        <f>SUM('Local Option Sales Tax Coll'!B56:M56)</f>
        <v>8776293.2</v>
      </c>
      <c r="C55" s="4">
        <f>SUM('Tourist Development Tax'!C56:M56)</f>
        <v>4257268.630000001</v>
      </c>
      <c r="D55" s="4">
        <f>SUM('Conv &amp; Tourist Impact'!B56:M56)</f>
        <v>0</v>
      </c>
      <c r="E55" s="4">
        <f>SUM('Voted 1-Cent Local Option Fuel'!B56:M56)</f>
        <v>432493.04000000004</v>
      </c>
      <c r="F55" s="4">
        <f>SUM('Non-Voted Local Option Fuel '!B56:M56)</f>
        <v>2580539.4499999997</v>
      </c>
      <c r="G55" s="4">
        <f>SUM('Addtional Local Option Fuel'!B56:M56)</f>
        <v>0</v>
      </c>
    </row>
    <row r="56" spans="1:7" ht="12.75">
      <c r="A56" s="3" t="s">
        <v>45</v>
      </c>
      <c r="B56" s="4">
        <f>SUM('Local Option Sales Tax Coll'!B57:M57)</f>
        <v>1877953.0099999998</v>
      </c>
      <c r="C56" s="4">
        <f>SUM('Tourist Development Tax'!B57:M57)</f>
        <v>15964929.01</v>
      </c>
      <c r="D56" s="4">
        <f>SUM('Conv &amp; Tourist Impact'!B57:M57)</f>
        <v>0</v>
      </c>
      <c r="E56" s="4">
        <f>SUM('Voted 1-Cent Local Option Fuel'!B57:M57)</f>
        <v>1014265.3599999999</v>
      </c>
      <c r="F56" s="4">
        <f>SUM('Non-Voted Local Option Fuel '!B57:M57)</f>
        <v>6073073.2299999995</v>
      </c>
      <c r="G56" s="4">
        <f>SUM('Addtional Local Option Fuel'!B57:M57)</f>
        <v>2800367.93</v>
      </c>
    </row>
    <row r="57" spans="1:7" ht="12.75">
      <c r="A57" s="3" t="s">
        <v>46</v>
      </c>
      <c r="B57" s="4">
        <f>SUM('Local Option Sales Tax Coll'!B58:M58)</f>
        <v>4098568.5299999993</v>
      </c>
      <c r="C57" s="4">
        <f>SUM('Tourist Development Tax'!B58:M58)</f>
        <v>244056.52000000002</v>
      </c>
      <c r="D57" s="4">
        <f>SUM('Conv &amp; Tourist Impact'!B58:M58)</f>
        <v>0</v>
      </c>
      <c r="E57" s="4">
        <f>SUM('Voted 1-Cent Local Option Fuel'!B58:M58)</f>
        <v>336402.84</v>
      </c>
      <c r="F57" s="4">
        <f>SUM('Non-Voted Local Option Fuel '!B58:M58)</f>
        <v>2003579.0800000003</v>
      </c>
      <c r="G57" s="4">
        <f>SUM('Addtional Local Option Fuel'!B58:M58)</f>
        <v>1297026.39</v>
      </c>
    </row>
    <row r="58" spans="1:7" ht="12.75">
      <c r="A58" s="3" t="s">
        <v>47</v>
      </c>
      <c r="B58" s="4">
        <f>SUM('Local Option Sales Tax Coll'!B59:M59)</f>
        <v>196719726.57</v>
      </c>
      <c r="C58" s="4">
        <f>SUM('Tourist Development Tax'!B59:M59)</f>
        <v>218584700</v>
      </c>
      <c r="D58" s="4">
        <f>SUM('Conv &amp; Tourist Impact'!B59:M59)</f>
        <v>0</v>
      </c>
      <c r="E58" s="4">
        <f>SUM('Voted 1-Cent Local Option Fuel'!B59:M59)</f>
        <v>1112644.79</v>
      </c>
      <c r="F58" s="4">
        <f>SUM('Non-Voted Local Option Fuel '!B59:M59)</f>
        <v>43377041.27</v>
      </c>
      <c r="G58" s="4">
        <f>SUM('Addtional Local Option Fuel'!B59:M59)</f>
        <v>0</v>
      </c>
    </row>
    <row r="59" spans="1:7" ht="12.75">
      <c r="A59" s="3" t="s">
        <v>48</v>
      </c>
      <c r="B59" s="4">
        <f>SUM('Local Option Sales Tax Coll'!B60:M60)</f>
        <v>42993855.67999999</v>
      </c>
      <c r="C59" s="4">
        <f>SUM('Tourist Development Tax'!B60:M60)</f>
        <v>43350804.559999995</v>
      </c>
      <c r="D59" s="4">
        <f>SUM('Conv &amp; Tourist Impact'!B60:M60)</f>
        <v>0</v>
      </c>
      <c r="E59" s="4">
        <f>SUM('Voted 1-Cent Local Option Fuel'!B60:M60)</f>
        <v>1837086.4599999997</v>
      </c>
      <c r="F59" s="4">
        <f>SUM('Non-Voted Local Option Fuel '!B60:M60)</f>
        <v>11000348.250000002</v>
      </c>
      <c r="G59" s="4">
        <f>SUM('Addtional Local Option Fuel'!B60:M60)</f>
        <v>0</v>
      </c>
    </row>
    <row r="60" spans="1:7" ht="12.75">
      <c r="A60" s="3" t="s">
        <v>49</v>
      </c>
      <c r="B60" s="4">
        <f>SUM('Local Option Sales Tax Coll'!B61:M61)</f>
        <v>6620679.85</v>
      </c>
      <c r="C60" s="4">
        <f>SUM('Tourist Development Tax'!B61:M61)</f>
        <v>41611521.489999995</v>
      </c>
      <c r="D60" s="4">
        <f>SUM('Conv &amp; Tourist Impact'!B61:M61)</f>
        <v>0</v>
      </c>
      <c r="E60" s="4">
        <f>SUM('Voted 1-Cent Local Option Fuel'!B61:M61)</f>
        <v>6171523.23</v>
      </c>
      <c r="F60" s="4">
        <f>SUM('Non-Voted Local Option Fuel '!B61:M61)</f>
        <v>36926748.769999996</v>
      </c>
      <c r="G60" s="4">
        <f>SUM('Addtional Local Option Fuel'!B61:M61)</f>
        <v>27745271.98</v>
      </c>
    </row>
    <row r="61" spans="1:7" ht="12.75">
      <c r="A61" s="3" t="s">
        <v>50</v>
      </c>
      <c r="B61" s="4">
        <f>SUM('Local Option Sales Tax Coll'!B62:M62)</f>
        <v>42781563.26</v>
      </c>
      <c r="C61" s="4">
        <f>SUM('Tourist Development Tax'!B62:M62)</f>
        <v>946301.63</v>
      </c>
      <c r="D61" s="4">
        <f>SUM('Conv &amp; Tourist Impact'!B62:M62)</f>
        <v>0</v>
      </c>
      <c r="E61" s="4">
        <f>SUM('Voted 1-Cent Local Option Fuel'!B62:M62)</f>
        <v>2178953.27</v>
      </c>
      <c r="F61" s="4">
        <f>SUM('Non-Voted Local Option Fuel '!B62:M62)</f>
        <v>13035683.49</v>
      </c>
      <c r="G61" s="4">
        <f>SUM('Addtional Local Option Fuel'!B62:M62)</f>
        <v>4133175.46</v>
      </c>
    </row>
    <row r="62" spans="1:7" ht="12.75">
      <c r="A62" s="3" t="s">
        <v>51</v>
      </c>
      <c r="B62" s="4">
        <f>SUM('Local Option Sales Tax Coll'!B63:M63)</f>
        <v>128422172.21000001</v>
      </c>
      <c r="C62" s="4">
        <f>SUM('Tourist Development Tax'!B63:M63)</f>
        <v>38217427.72</v>
      </c>
      <c r="D62" s="4">
        <f>SUM('Conv &amp; Tourist Impact'!B63:M63)</f>
        <v>0</v>
      </c>
      <c r="E62" s="4">
        <f>SUM('Voted 1-Cent Local Option Fuel'!B63:M63)</f>
        <v>3990261.6099999994</v>
      </c>
      <c r="F62" s="4">
        <f>SUM('Non-Voted Local Option Fuel '!B63:M63)</f>
        <v>23880407.65</v>
      </c>
      <c r="G62" s="4">
        <f>SUM('Addtional Local Option Fuel'!B63:M63)</f>
        <v>0</v>
      </c>
    </row>
    <row r="63" spans="1:7" ht="12.75">
      <c r="A63" s="3" t="s">
        <v>52</v>
      </c>
      <c r="B63" s="4">
        <f>SUM('Local Option Sales Tax Coll'!B64:M64)</f>
        <v>63979517.79000001</v>
      </c>
      <c r="C63" s="4">
        <f>SUM('Tourist Development Tax'!B64:M64)</f>
        <v>7848093.37</v>
      </c>
      <c r="D63" s="4">
        <f>SUM('Conv &amp; Tourist Impact'!B64:M64)</f>
        <v>0</v>
      </c>
      <c r="E63" s="4">
        <f>SUM('Voted 1-Cent Local Option Fuel'!B64:M64)</f>
        <v>3154280.25</v>
      </c>
      <c r="F63" s="4">
        <f>SUM('Non-Voted Local Option Fuel '!B64:M64)</f>
        <v>18803443.029999997</v>
      </c>
      <c r="G63" s="4">
        <f>SUM('Addtional Local Option Fuel'!B64:M64)</f>
        <v>11970859.840000002</v>
      </c>
    </row>
    <row r="64" spans="1:7" ht="12.75">
      <c r="A64" s="3" t="s">
        <v>53</v>
      </c>
      <c r="B64" s="4">
        <f>SUM('Local Option Sales Tax Coll'!B65:M65)</f>
        <v>4676634.01</v>
      </c>
      <c r="C64" s="4">
        <f>SUM('Tourist Development Tax'!B65:M65)</f>
        <v>312944.29000000004</v>
      </c>
      <c r="D64" s="4">
        <f>SUM('Conv &amp; Tourist Impact'!B65:M65)</f>
        <v>0</v>
      </c>
      <c r="E64" s="4">
        <f>SUM('Voted 1-Cent Local Option Fuel'!B65:M65)</f>
        <v>353715.94</v>
      </c>
      <c r="F64" s="4">
        <f>SUM('Non-Voted Local Option Fuel '!B65:M65)</f>
        <v>2108726.78</v>
      </c>
      <c r="G64" s="4">
        <f>SUM('Addtional Local Option Fuel'!B65:M65)</f>
        <v>1447298.75</v>
      </c>
    </row>
    <row r="65" spans="1:7" ht="12.75">
      <c r="A65" s="3" t="s">
        <v>54</v>
      </c>
      <c r="B65" s="4">
        <f>SUM('Local Option Sales Tax Coll'!B66:M66)</f>
        <v>1378777.0099999998</v>
      </c>
      <c r="C65" s="4">
        <f>SUM('Tourist Development Tax'!B66:M66)</f>
        <v>9063028.309999999</v>
      </c>
      <c r="D65" s="4">
        <f>SUM('Conv &amp; Tourist Impact'!B66:M66)</f>
        <v>0</v>
      </c>
      <c r="E65" s="4">
        <f>SUM('Voted 1-Cent Local Option Fuel'!B66:M66)</f>
        <v>203285.13</v>
      </c>
      <c r="F65" s="4">
        <f>SUM('Non-Voted Local Option Fuel '!B66:M66)</f>
        <v>7533081.430000001</v>
      </c>
      <c r="G65" s="4">
        <f>SUM('Addtional Local Option Fuel'!B66:M66)</f>
        <v>0</v>
      </c>
    </row>
    <row r="66" spans="1:7" ht="12.75">
      <c r="A66" s="3" t="s">
        <v>55</v>
      </c>
      <c r="B66" s="4">
        <f>SUM('Local Option Sales Tax Coll'!B67:M67)</f>
        <v>12242542.290000001</v>
      </c>
      <c r="C66" s="4">
        <f>SUM('Tourist Development Tax'!B67:M67)</f>
        <v>3321890.1599999997</v>
      </c>
      <c r="D66" s="4">
        <f>SUM('Conv &amp; Tourist Impact'!B67:M67)</f>
        <v>0</v>
      </c>
      <c r="E66" s="4">
        <f>SUM('Voted 1-Cent Local Option Fuel'!B67:M67)</f>
        <v>1412692.19</v>
      </c>
      <c r="F66" s="4">
        <f>SUM('Non-Voted Local Option Fuel '!B67:M67)</f>
        <v>8444286.04</v>
      </c>
      <c r="G66" s="4">
        <f>SUM('Addtional Local Option Fuel'!B67:M67)</f>
        <v>6070945.35</v>
      </c>
    </row>
    <row r="67" spans="1:7" ht="12.75">
      <c r="A67" s="3" t="s">
        <v>56</v>
      </c>
      <c r="B67" s="4">
        <f>SUM('Local Option Sales Tax Coll'!B68:M68)</f>
        <v>6348508.77</v>
      </c>
      <c r="C67" s="4">
        <f>SUM('Tourist Development Tax'!C68:M68)</f>
        <v>1662322.2199999997</v>
      </c>
      <c r="D67" s="4">
        <f>SUM('Conv &amp; Tourist Impact'!B68:M68)</f>
        <v>0</v>
      </c>
      <c r="E67" s="4">
        <f>SUM('Voted 1-Cent Local Option Fuel'!B68:M68)</f>
        <v>104591.61000000002</v>
      </c>
      <c r="F67" s="4">
        <f>SUM('Non-Voted Local Option Fuel '!B68:M68)</f>
        <v>4637574.090000001</v>
      </c>
      <c r="G67" s="4">
        <f>SUM('Addtional Local Option Fuel'!B68:M68)</f>
        <v>0</v>
      </c>
    </row>
    <row r="68" spans="1:7" ht="12.75">
      <c r="A68" s="3" t="s">
        <v>57</v>
      </c>
      <c r="B68" s="4">
        <f>SUM('Local Option Sales Tax Coll'!B69:M69)</f>
        <v>61172942.2</v>
      </c>
      <c r="C68" s="4">
        <f>SUM('Tourist Development Tax'!C69:M69)</f>
        <v>17391846.91</v>
      </c>
      <c r="D68" s="4">
        <f>SUM('Conv &amp; Tourist Impact'!B69:M69)</f>
        <v>0</v>
      </c>
      <c r="E68" s="4">
        <f>SUM('Voted 1-Cent Local Option Fuel'!B69:M69)</f>
        <v>1651717.6099999999</v>
      </c>
      <c r="F68" s="4">
        <f>SUM('Non-Voted Local Option Fuel '!B69:M69)</f>
        <v>9883002.68</v>
      </c>
      <c r="G68" s="4">
        <f>SUM('Addtional Local Option Fuel'!B69:M69)</f>
        <v>7494143.23</v>
      </c>
    </row>
    <row r="69" spans="1:7" ht="12.75">
      <c r="A69" s="3" t="s">
        <v>58</v>
      </c>
      <c r="B69" s="4">
        <f>SUM('Local Option Sales Tax Coll'!B70:M70)</f>
        <v>26568621.32</v>
      </c>
      <c r="C69" s="4">
        <f>SUM('Tourist Development Tax'!C70:M70)</f>
        <v>4139935.52</v>
      </c>
      <c r="D69" s="4">
        <f>SUM('Conv &amp; Tourist Impact'!B70:M70)</f>
        <v>0</v>
      </c>
      <c r="E69" s="4">
        <f>SUM('Voted 1-Cent Local Option Fuel'!B70:M70)</f>
        <v>2107485.26</v>
      </c>
      <c r="F69" s="4">
        <f>SUM('Non-Voted Local Option Fuel '!B70:M70)</f>
        <v>12617719.83</v>
      </c>
      <c r="G69" s="4">
        <f>SUM('Addtional Local Option Fuel'!B70:M70)</f>
        <v>0</v>
      </c>
    </row>
    <row r="70" spans="1:7" ht="12.75">
      <c r="A70" s="3" t="s">
        <v>59</v>
      </c>
      <c r="B70" s="4">
        <f>SUM('Local Option Sales Tax Coll'!B71:M71)</f>
        <v>10139985.17</v>
      </c>
      <c r="C70" s="4">
        <f>SUM('Tourist Development Tax'!B71:M71)</f>
        <v>601281.56</v>
      </c>
      <c r="D70" s="4">
        <f>SUM('Conv &amp; Tourist Impact'!B71:M71)</f>
        <v>0</v>
      </c>
      <c r="E70" s="4">
        <f>SUM('Voted 1-Cent Local Option Fuel'!B71:M71)</f>
        <v>866019.88</v>
      </c>
      <c r="F70" s="4">
        <f>SUM('Non-Voted Local Option Fuel '!B71:M71)</f>
        <v>5146774.57</v>
      </c>
      <c r="G70" s="4">
        <f>SUM('Addtional Local Option Fuel'!B71:M71)</f>
        <v>0</v>
      </c>
    </row>
    <row r="71" spans="1:7" ht="12.75">
      <c r="A71" s="3" t="s">
        <v>60</v>
      </c>
      <c r="B71" s="4">
        <f>SUM('Local Option Sales Tax Coll'!B72:M72)</f>
        <v>3127864.53</v>
      </c>
      <c r="C71" s="4">
        <f>SUM('Tourist Development Tax'!B72:M72)</f>
        <v>219495.37</v>
      </c>
      <c r="D71" s="4">
        <f>SUM('Conv &amp; Tourist Impact'!B72:M72)</f>
        <v>0</v>
      </c>
      <c r="E71" s="4">
        <f>SUM('Voted 1-Cent Local Option Fuel'!B72:M72)</f>
        <v>294169.01000000007</v>
      </c>
      <c r="F71" s="4">
        <f>SUM('Non-Voted Local Option Fuel '!B72:M72)</f>
        <v>1751268.05</v>
      </c>
      <c r="G71" s="4">
        <f>SUM('Addtional Local Option Fuel'!B72:M72)</f>
        <v>1102508.61</v>
      </c>
    </row>
    <row r="72" spans="1:7" ht="12.75">
      <c r="A72" s="3" t="s">
        <v>130</v>
      </c>
      <c r="B72" s="4">
        <f>SUM('Local Option Sales Tax Coll'!B73:M73)</f>
        <v>1879268.6700000002</v>
      </c>
      <c r="C72" s="4">
        <f>SUM('Tourist Development Tax'!B73:M73)</f>
        <v>229088</v>
      </c>
      <c r="D72" s="4">
        <f>SUM('Conv &amp; Tourist Impact'!B73:M73)</f>
        <v>0</v>
      </c>
      <c r="E72" s="4">
        <f>SUM('Voted 1-Cent Local Option Fuel'!B73:M73)</f>
        <v>65615.51</v>
      </c>
      <c r="F72" s="4">
        <f>SUM('Non-Voted Local Option Fuel '!B73:M73)</f>
        <v>1073259.48</v>
      </c>
      <c r="G72" s="4">
        <f>SUM('Addtional Local Option Fuel'!B73:M73)</f>
        <v>0</v>
      </c>
    </row>
    <row r="73" spans="1:7" ht="12.75">
      <c r="A73" s="3" t="s">
        <v>62</v>
      </c>
      <c r="B73" s="4">
        <f>SUM('Local Option Sales Tax Coll'!B74:M74)</f>
        <v>452121.0399999999</v>
      </c>
      <c r="C73" s="4">
        <f>SUM('Tourist Development Tax'!B74:M74)</f>
        <v>0</v>
      </c>
      <c r="D73" s="4">
        <f>SUM('Conv &amp; Tourist Impact'!B74:M74)</f>
        <v>0</v>
      </c>
      <c r="E73" s="4">
        <f>SUM('Voted 1-Cent Local Option Fuel'!B74:M74)</f>
        <v>66902.08</v>
      </c>
      <c r="F73" s="4">
        <f>SUM('Non-Voted Local Option Fuel '!B74:M74)</f>
        <v>396499.63999999996</v>
      </c>
      <c r="G73" s="4">
        <f>SUM('Addtional Local Option Fuel'!B74:M74)</f>
        <v>0</v>
      </c>
    </row>
    <row r="74" spans="1:7" ht="12.75">
      <c r="A74" s="3" t="s">
        <v>63</v>
      </c>
      <c r="B74" s="4">
        <f>SUM('Local Option Sales Tax Coll'!B75:M75)</f>
        <v>30804589.540000003</v>
      </c>
      <c r="C74" s="4">
        <f>SUM('Tourist Development Tax'!B75:M75)</f>
        <v>9412770.83</v>
      </c>
      <c r="D74" s="4">
        <f>SUM('Conv &amp; Tourist Impact'!B75:M75)</f>
        <v>9412770.84</v>
      </c>
      <c r="E74" s="4">
        <f>SUM('Voted 1-Cent Local Option Fuel'!B75:M75)</f>
        <v>2350878.9400000004</v>
      </c>
      <c r="F74" s="4">
        <f>SUM('Non-Voted Local Option Fuel '!B75:M75)</f>
        <v>14062273.689999998</v>
      </c>
      <c r="G74" s="4">
        <f>SUM('Addtional Local Option Fuel'!B75:M75)</f>
        <v>10530358.57</v>
      </c>
    </row>
    <row r="75" spans="1:7" ht="12.75">
      <c r="A75" s="3" t="s">
        <v>64</v>
      </c>
      <c r="B75" s="4">
        <f>SUM('Local Option Sales Tax Coll'!B76:M76)</f>
        <v>1583255.2799999998</v>
      </c>
      <c r="C75" s="4">
        <f>SUM('Tourist Development Tax'!B76:M76)</f>
        <v>139947.92999999996</v>
      </c>
      <c r="D75" s="4">
        <f>SUM('Conv &amp; Tourist Impact'!B76:M76)</f>
        <v>0</v>
      </c>
      <c r="E75" s="4">
        <f>SUM('Voted 1-Cent Local Option Fuel'!B76:M76)</f>
        <v>118334.09999999998</v>
      </c>
      <c r="F75" s="4">
        <f>SUM('Non-Voted Local Option Fuel '!B76:M76)</f>
        <v>706523.98</v>
      </c>
      <c r="G75" s="4">
        <f>SUM('Addtional Local Option Fuel'!B76:M76)</f>
        <v>0</v>
      </c>
    </row>
    <row r="76" spans="1:7" ht="12.75">
      <c r="A76" s="3" t="s">
        <v>65</v>
      </c>
      <c r="B76" s="4">
        <f>SUM('Local Option Sales Tax Coll'!B77:M77)</f>
        <v>25905960.049999997</v>
      </c>
      <c r="C76" s="4">
        <f>SUM('Tourist Development Tax'!B77:M77)</f>
        <v>19691892.65</v>
      </c>
      <c r="D76" s="4">
        <f>SUM('Conv &amp; Tourist Impact'!B77:M77)</f>
        <v>0</v>
      </c>
      <c r="E76" s="4">
        <f>SUM('Voted 1-Cent Local Option Fuel'!B77:M77)</f>
        <v>496004.91</v>
      </c>
      <c r="F76" s="4">
        <f>SUM('Non-Voted Local Option Fuel '!B77:M77)</f>
        <v>2968438.4299999997</v>
      </c>
      <c r="G76" s="4">
        <f>SUM('Addtional Local Option Fuel'!B77:M77)</f>
        <v>0</v>
      </c>
    </row>
    <row r="77" spans="1:7" ht="12.75">
      <c r="A77" s="3" t="s">
        <v>66</v>
      </c>
      <c r="B77" s="4">
        <f>SUM('Local Option Sales Tax Coll'!B78:M78)</f>
        <v>1353639.0599999998</v>
      </c>
      <c r="C77" s="4">
        <f>SUM('Tourist Development Tax'!B78:M78)</f>
        <v>78158.45000000001</v>
      </c>
      <c r="D77" s="4">
        <f>SUM('Conv &amp; Tourist Impact'!B78:M78)</f>
        <v>0</v>
      </c>
      <c r="E77" s="4">
        <f>SUM('Voted 1-Cent Local Option Fuel'!B78:M78)</f>
        <v>127951.65</v>
      </c>
      <c r="F77" s="4">
        <f>SUM('Non-Voted Local Option Fuel '!B78:M78)</f>
        <v>764688.6900000001</v>
      </c>
      <c r="G77" s="4">
        <f>SUM('Addtional Local Option Fuel'!B78:M78)</f>
        <v>0</v>
      </c>
    </row>
    <row r="78" spans="1:7" ht="12.75">
      <c r="A78" s="3" t="s">
        <v>67</v>
      </c>
      <c r="B78" s="4">
        <f>SUM('Local Option Sales Tax Coll'!B79:M79)</f>
        <v>166241532.37</v>
      </c>
      <c r="C78" s="4">
        <f>SUM('Tourist Development Tax'!B79:M79)</f>
        <v>0</v>
      </c>
      <c r="D78" s="4">
        <f>SUM('Conv &amp; Tourist Impact'!B79:M79)</f>
        <v>0</v>
      </c>
      <c r="E78" s="4">
        <f>SUM('Voted 1-Cent Local Option Fuel'!B79:M79)</f>
        <v>0</v>
      </c>
      <c r="F78" s="4">
        <f>SUM('Non-Voted Local Option Fuel '!B79:M79)</f>
        <v>0</v>
      </c>
      <c r="G78" s="4">
        <f>SUM('Addtional Local Option Fuel'!B79:M79)</f>
        <v>0</v>
      </c>
    </row>
    <row r="79" spans="1:7" ht="12.75">
      <c r="A79" s="3" t="s">
        <v>1</v>
      </c>
      <c r="B79" s="4" t="s">
        <v>83</v>
      </c>
      <c r="C79" s="4" t="s">
        <v>84</v>
      </c>
      <c r="D79" s="4" t="s">
        <v>84</v>
      </c>
      <c r="E79" s="4" t="s">
        <v>84</v>
      </c>
      <c r="F79" s="4" t="s">
        <v>84</v>
      </c>
      <c r="G79" s="4" t="s">
        <v>85</v>
      </c>
    </row>
    <row r="80" spans="1:7" ht="12.75">
      <c r="A80" s="3" t="s">
        <v>68</v>
      </c>
      <c r="B80" s="4">
        <f aca="true" t="shared" si="0" ref="B80:G80">SUM(B11:B78)</f>
        <v>1997266132.5499992</v>
      </c>
      <c r="C80" s="4">
        <f t="shared" si="0"/>
        <v>740482388.2006664</v>
      </c>
      <c r="D80" s="4">
        <f t="shared" si="0"/>
        <v>96662944.11933334</v>
      </c>
      <c r="E80" s="4">
        <f t="shared" si="0"/>
        <v>84100203.03999999</v>
      </c>
      <c r="F80" s="4">
        <f t="shared" si="0"/>
        <v>599635699.7599999</v>
      </c>
      <c r="G80" s="4">
        <f t="shared" si="0"/>
        <v>216408399.61000004</v>
      </c>
    </row>
    <row r="82" ht="12.75">
      <c r="A82" s="3" t="s">
        <v>86</v>
      </c>
    </row>
    <row r="83" ht="12.75">
      <c r="A83" s="3" t="s">
        <v>87</v>
      </c>
    </row>
    <row r="84" ht="12.75">
      <c r="A84" s="3" t="s">
        <v>88</v>
      </c>
    </row>
    <row r="85" ht="12.75">
      <c r="A85" s="3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3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83" sqref="M83"/>
    </sheetView>
  </sheetViews>
  <sheetFormatPr defaultColWidth="9.33203125" defaultRowHeight="12.75"/>
  <cols>
    <col min="1" max="1" width="16.16015625" style="0" bestFit="1" customWidth="1"/>
    <col min="2" max="4" width="11.16015625" style="0" customWidth="1"/>
    <col min="5" max="5" width="12.66015625" style="0" bestFit="1" customWidth="1"/>
    <col min="6" max="9" width="11.16015625" style="0" bestFit="1" customWidth="1"/>
    <col min="10" max="10" width="11.83203125" style="0" bestFit="1" customWidth="1"/>
    <col min="11" max="12" width="11.16015625" style="0" bestFit="1" customWidth="1"/>
    <col min="13" max="13" width="13.83203125" style="0" bestFit="1" customWidth="1"/>
    <col min="14" max="14" width="12.66015625" style="0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2.75">
      <c r="N8" s="5"/>
    </row>
    <row r="9" spans="2:14" ht="12.75">
      <c r="B9" s="1">
        <v>41821</v>
      </c>
      <c r="C9" s="1">
        <v>41852</v>
      </c>
      <c r="D9" s="1">
        <v>41883</v>
      </c>
      <c r="E9" s="1">
        <v>41913</v>
      </c>
      <c r="F9" s="1">
        <v>41944</v>
      </c>
      <c r="G9" s="1">
        <v>41974</v>
      </c>
      <c r="H9" s="1">
        <v>42005</v>
      </c>
      <c r="I9" s="1">
        <v>42036</v>
      </c>
      <c r="J9" s="1">
        <v>42064</v>
      </c>
      <c r="K9" s="1">
        <v>42095</v>
      </c>
      <c r="L9" s="1">
        <v>42125</v>
      </c>
      <c r="M9" s="1">
        <v>42156</v>
      </c>
      <c r="N9" s="30" t="s">
        <v>139</v>
      </c>
    </row>
    <row r="10" spans="1:14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ht="12.75">
      <c r="A11" t="s">
        <v>1</v>
      </c>
    </row>
    <row r="12" spans="1:14" ht="12.75">
      <c r="A12" t="s">
        <v>90</v>
      </c>
      <c r="B12" s="37">
        <v>134430.2</v>
      </c>
      <c r="C12" s="37">
        <v>133416.62</v>
      </c>
      <c r="D12" s="37">
        <v>190760.46</v>
      </c>
      <c r="E12" s="37">
        <v>136175.93</v>
      </c>
      <c r="F12" s="37">
        <v>138287.63</v>
      </c>
      <c r="G12" s="37">
        <v>128473.02</v>
      </c>
      <c r="H12" s="37">
        <v>144105.31</v>
      </c>
      <c r="I12" s="37">
        <v>133695.26</v>
      </c>
      <c r="J12" s="37">
        <v>128284.11</v>
      </c>
      <c r="K12" s="37">
        <v>152951.09</v>
      </c>
      <c r="L12" s="37">
        <v>142070.15</v>
      </c>
      <c r="M12" s="37">
        <v>130474.95</v>
      </c>
      <c r="N12" s="5">
        <f>SUM(B12:M12)</f>
        <v>1693124.73</v>
      </c>
    </row>
    <row r="13" spans="1:14" ht="12.75">
      <c r="A13" t="s">
        <v>91</v>
      </c>
      <c r="B13" s="37">
        <v>128838.35</v>
      </c>
      <c r="C13" s="37">
        <v>124287.8</v>
      </c>
      <c r="D13" s="37">
        <v>121859.54</v>
      </c>
      <c r="E13" s="37">
        <v>115987.75</v>
      </c>
      <c r="F13" s="37">
        <v>123132.45</v>
      </c>
      <c r="G13" s="37">
        <v>137256.36</v>
      </c>
      <c r="H13" s="37">
        <v>138002.95</v>
      </c>
      <c r="I13" s="37">
        <v>113420.7</v>
      </c>
      <c r="J13" s="37">
        <v>127195.72</v>
      </c>
      <c r="K13" s="37">
        <v>140309.52</v>
      </c>
      <c r="L13" s="37">
        <v>126689.18</v>
      </c>
      <c r="M13" s="37">
        <v>138125.55</v>
      </c>
      <c r="N13" s="5">
        <f aca="true" t="shared" si="0" ref="N13:N76">SUM(B13:M13)</f>
        <v>1535105.8699999999</v>
      </c>
    </row>
    <row r="14" spans="1:14" ht="12.75">
      <c r="A14" t="s">
        <v>92</v>
      </c>
      <c r="B14" s="37">
        <v>1916496.77</v>
      </c>
      <c r="C14" s="37">
        <v>1939717.87</v>
      </c>
      <c r="D14" s="37">
        <v>1464074.86</v>
      </c>
      <c r="E14" s="37">
        <v>1278801.68</v>
      </c>
      <c r="F14" s="37">
        <v>1236670.55</v>
      </c>
      <c r="G14" s="37">
        <v>1093213.4</v>
      </c>
      <c r="H14" s="37">
        <v>1221844.89</v>
      </c>
      <c r="I14" s="37">
        <v>1053895.19</v>
      </c>
      <c r="J14" s="37">
        <v>1235284.33</v>
      </c>
      <c r="K14" s="37">
        <v>1717850.7</v>
      </c>
      <c r="L14" s="37">
        <v>1487295.45</v>
      </c>
      <c r="M14" s="37">
        <v>1674591.05</v>
      </c>
      <c r="N14" s="5">
        <f t="shared" si="0"/>
        <v>17319736.74</v>
      </c>
    </row>
    <row r="15" spans="1:14" ht="12.75">
      <c r="A15" t="s">
        <v>5</v>
      </c>
      <c r="B15" s="37">
        <v>174117.62</v>
      </c>
      <c r="C15" s="37">
        <v>178300.2</v>
      </c>
      <c r="D15" s="37">
        <v>177948.02</v>
      </c>
      <c r="E15" s="37">
        <v>169899.84</v>
      </c>
      <c r="F15" s="37">
        <v>179327.54</v>
      </c>
      <c r="G15" s="37">
        <v>181041.74</v>
      </c>
      <c r="H15" s="37">
        <v>205343.3</v>
      </c>
      <c r="I15" s="37">
        <v>150935.63</v>
      </c>
      <c r="J15" s="37">
        <v>176487.94</v>
      </c>
      <c r="K15" s="37">
        <v>219834.36</v>
      </c>
      <c r="L15" s="37">
        <v>187099.7</v>
      </c>
      <c r="M15" s="37">
        <v>205341.18</v>
      </c>
      <c r="N15" s="5">
        <f t="shared" si="0"/>
        <v>2205677.07</v>
      </c>
    </row>
    <row r="16" spans="1:14" ht="12.75">
      <c r="A16" t="s">
        <v>93</v>
      </c>
      <c r="B16" s="37">
        <v>134400.04</v>
      </c>
      <c r="C16" s="37">
        <v>148962.61</v>
      </c>
      <c r="D16" s="37">
        <v>154424.43</v>
      </c>
      <c r="E16" s="37">
        <v>168391.16</v>
      </c>
      <c r="F16" s="37">
        <v>170919.65</v>
      </c>
      <c r="G16" s="37">
        <v>179319.64</v>
      </c>
      <c r="H16" s="37">
        <v>210272.81</v>
      </c>
      <c r="I16" s="37">
        <v>2634810.94</v>
      </c>
      <c r="J16" s="37">
        <v>2765478.21</v>
      </c>
      <c r="K16" s="37">
        <v>3206866.18</v>
      </c>
      <c r="L16" s="37">
        <v>2898257.37</v>
      </c>
      <c r="M16" s="37">
        <v>2869102.35</v>
      </c>
      <c r="N16" s="5">
        <f t="shared" si="0"/>
        <v>15541205.389999999</v>
      </c>
    </row>
    <row r="17" spans="1:14" ht="12.75">
      <c r="A17" t="s">
        <v>94</v>
      </c>
      <c r="B17" s="37">
        <v>1441654.71</v>
      </c>
      <c r="C17" s="37">
        <v>1403598.44</v>
      </c>
      <c r="D17" s="37">
        <v>1476480.46</v>
      </c>
      <c r="E17" s="37">
        <v>1439562.12</v>
      </c>
      <c r="F17" s="37">
        <v>1520182.42</v>
      </c>
      <c r="G17" s="37">
        <v>1443617.65</v>
      </c>
      <c r="H17" s="37">
        <v>1594358.52</v>
      </c>
      <c r="I17" s="37">
        <v>1504711.9</v>
      </c>
      <c r="J17" s="37">
        <v>1469671.56</v>
      </c>
      <c r="K17" s="37">
        <v>1727308.57</v>
      </c>
      <c r="L17" s="37">
        <v>1542591.08</v>
      </c>
      <c r="M17" s="37">
        <v>1534779.89</v>
      </c>
      <c r="N17" s="5">
        <f t="shared" si="0"/>
        <v>18098517.32</v>
      </c>
    </row>
    <row r="18" spans="1:14" ht="12.75">
      <c r="A18" t="s">
        <v>8</v>
      </c>
      <c r="B18" s="37">
        <v>87629.31</v>
      </c>
      <c r="C18" s="37">
        <v>75380.35</v>
      </c>
      <c r="D18" s="37">
        <v>75711.2</v>
      </c>
      <c r="E18" s="37">
        <v>76694.52</v>
      </c>
      <c r="F18" s="37">
        <v>75636.4</v>
      </c>
      <c r="G18" s="37">
        <v>72001.97</v>
      </c>
      <c r="H18" s="37">
        <v>81194.15</v>
      </c>
      <c r="I18" s="37">
        <v>71250.43</v>
      </c>
      <c r="J18" s="37">
        <v>78130.21</v>
      </c>
      <c r="K18" s="37">
        <v>85609.57</v>
      </c>
      <c r="L18" s="37">
        <v>75061.49</v>
      </c>
      <c r="M18" s="37">
        <v>79934.09</v>
      </c>
      <c r="N18" s="5">
        <f t="shared" si="0"/>
        <v>934233.6900000001</v>
      </c>
    </row>
    <row r="19" spans="1:14" ht="12.75">
      <c r="A19" t="s">
        <v>95</v>
      </c>
      <c r="B19" s="37">
        <v>1501524.05</v>
      </c>
      <c r="C19" s="37">
        <v>1419490.15</v>
      </c>
      <c r="D19" s="37">
        <v>1381642.53</v>
      </c>
      <c r="E19" s="37">
        <v>1432086.79</v>
      </c>
      <c r="F19" s="37">
        <v>1589748.2</v>
      </c>
      <c r="G19" s="37">
        <v>1798911.73</v>
      </c>
      <c r="H19" s="37">
        <v>2013635.66</v>
      </c>
      <c r="I19" s="37">
        <v>1920927.78</v>
      </c>
      <c r="J19" s="37">
        <v>1917407.94</v>
      </c>
      <c r="K19" s="37">
        <v>2216465.94</v>
      </c>
      <c r="L19" s="37">
        <v>1815659.14</v>
      </c>
      <c r="M19" s="37">
        <v>1617586.99</v>
      </c>
      <c r="N19" s="5">
        <f t="shared" si="0"/>
        <v>20625086.9</v>
      </c>
    </row>
    <row r="20" spans="1:14" ht="12.75">
      <c r="A20" t="s">
        <v>96</v>
      </c>
      <c r="B20" s="37">
        <v>25807.54</v>
      </c>
      <c r="C20" s="37">
        <v>24290.96</v>
      </c>
      <c r="D20" s="37">
        <v>26932.24</v>
      </c>
      <c r="E20" s="37">
        <v>25232.25</v>
      </c>
      <c r="F20" s="37">
        <v>27549.09</v>
      </c>
      <c r="G20" s="37">
        <v>29980.87</v>
      </c>
      <c r="H20" s="37">
        <v>28638.56</v>
      </c>
      <c r="I20" s="37">
        <v>25586.99</v>
      </c>
      <c r="J20" s="37">
        <v>24833.86</v>
      </c>
      <c r="K20" s="37">
        <v>29178.33</v>
      </c>
      <c r="L20" s="37">
        <v>30554.4</v>
      </c>
      <c r="M20" s="37">
        <v>28918.78</v>
      </c>
      <c r="N20" s="5">
        <f t="shared" si="0"/>
        <v>327503.87</v>
      </c>
    </row>
    <row r="21" spans="1:14" ht="12.75">
      <c r="A21" t="s">
        <v>97</v>
      </c>
      <c r="B21" s="37">
        <v>1385990.31</v>
      </c>
      <c r="C21" s="37">
        <v>1297169.64</v>
      </c>
      <c r="D21" s="37">
        <v>1282186.26</v>
      </c>
      <c r="E21" s="37">
        <v>1284582.6</v>
      </c>
      <c r="F21" s="37">
        <v>1286906.13</v>
      </c>
      <c r="G21" s="37">
        <v>1403877.28</v>
      </c>
      <c r="H21" s="37">
        <v>1635440.53</v>
      </c>
      <c r="I21" s="37">
        <v>1231951</v>
      </c>
      <c r="J21" s="37">
        <v>1336461.68</v>
      </c>
      <c r="K21" s="37">
        <v>1492828.22</v>
      </c>
      <c r="L21" s="37">
        <v>1390076.94</v>
      </c>
      <c r="M21" s="37">
        <v>1416993.77</v>
      </c>
      <c r="N21" s="5">
        <f t="shared" si="0"/>
        <v>16444464.36</v>
      </c>
    </row>
    <row r="22" spans="1:14" ht="12.75">
      <c r="A22" t="s">
        <v>98</v>
      </c>
      <c r="B22" s="37">
        <v>79626.43</v>
      </c>
      <c r="C22" s="37">
        <v>95827.52</v>
      </c>
      <c r="D22" s="37">
        <v>81936.89</v>
      </c>
      <c r="E22" s="37">
        <v>84364.91</v>
      </c>
      <c r="F22" s="37">
        <v>90357.76</v>
      </c>
      <c r="G22" s="37">
        <v>88486.73</v>
      </c>
      <c r="H22" s="37">
        <v>114931.68</v>
      </c>
      <c r="I22" s="37">
        <v>89686.61</v>
      </c>
      <c r="J22" s="37">
        <v>92950.77</v>
      </c>
      <c r="K22" s="37">
        <v>100402.74</v>
      </c>
      <c r="L22" s="37">
        <v>95004.18</v>
      </c>
      <c r="M22" s="37">
        <v>100313.76</v>
      </c>
      <c r="N22" s="5">
        <f t="shared" si="0"/>
        <v>1113889.98</v>
      </c>
    </row>
    <row r="23" spans="1:14" ht="12.75">
      <c r="A23" t="s">
        <v>12</v>
      </c>
      <c r="B23" s="37">
        <v>558791.84</v>
      </c>
      <c r="C23" s="37">
        <v>549086.67</v>
      </c>
      <c r="D23" s="37">
        <v>510525.26</v>
      </c>
      <c r="E23" s="37">
        <v>522851.17</v>
      </c>
      <c r="F23" s="37">
        <v>579144.77</v>
      </c>
      <c r="G23" s="37">
        <v>538691.41</v>
      </c>
      <c r="H23" s="37">
        <v>605439.04</v>
      </c>
      <c r="I23" s="37">
        <v>527210.88</v>
      </c>
      <c r="J23" s="37">
        <v>581804.88</v>
      </c>
      <c r="K23" s="37">
        <v>619691.98</v>
      </c>
      <c r="L23" s="37">
        <v>579808.72</v>
      </c>
      <c r="M23" s="37">
        <v>583865.33</v>
      </c>
      <c r="N23" s="5">
        <f t="shared" si="0"/>
        <v>6756911.95</v>
      </c>
    </row>
    <row r="24" spans="1:14" ht="12.75">
      <c r="A24" t="s">
        <v>129</v>
      </c>
      <c r="B24" s="37">
        <v>32384200.03</v>
      </c>
      <c r="C24" s="37">
        <v>31875303.6</v>
      </c>
      <c r="D24" s="37">
        <v>32873266.79</v>
      </c>
      <c r="E24" s="37">
        <v>32277214.85</v>
      </c>
      <c r="F24" s="37">
        <v>33539664.38</v>
      </c>
      <c r="G24" s="37">
        <v>36443308.79</v>
      </c>
      <c r="H24" s="37">
        <v>42282367.95</v>
      </c>
      <c r="I24" s="37">
        <v>35625069.81</v>
      </c>
      <c r="J24" s="37">
        <v>35776705.86</v>
      </c>
      <c r="K24" s="37">
        <v>39563728.16</v>
      </c>
      <c r="L24" s="37">
        <v>36147890.4</v>
      </c>
      <c r="M24" s="37">
        <v>34747414.27</v>
      </c>
      <c r="N24" s="5">
        <f t="shared" si="0"/>
        <v>423536134.89</v>
      </c>
    </row>
    <row r="25" spans="1:14" ht="12.75">
      <c r="A25" t="s">
        <v>13</v>
      </c>
      <c r="B25" s="37">
        <v>141610.89</v>
      </c>
      <c r="C25" s="37">
        <v>127691.24</v>
      </c>
      <c r="D25" s="37">
        <v>119620.33</v>
      </c>
      <c r="E25" s="37">
        <v>126103.18</v>
      </c>
      <c r="F25" s="37">
        <v>138840.57</v>
      </c>
      <c r="G25" s="37">
        <v>154784.86</v>
      </c>
      <c r="H25" s="37">
        <v>248254.96</v>
      </c>
      <c r="I25" s="37">
        <v>237873.35</v>
      </c>
      <c r="J25" s="37">
        <v>253188.21</v>
      </c>
      <c r="K25" s="37">
        <v>264602.59</v>
      </c>
      <c r="L25" s="37">
        <v>236641.7</v>
      </c>
      <c r="M25" s="37">
        <v>228538.61</v>
      </c>
      <c r="N25" s="5">
        <f t="shared" si="0"/>
        <v>2277750.49</v>
      </c>
    </row>
    <row r="26" spans="1:14" ht="12.75">
      <c r="A26" t="s">
        <v>14</v>
      </c>
      <c r="B26" s="37">
        <v>61310.54</v>
      </c>
      <c r="C26" s="37">
        <v>48488.18</v>
      </c>
      <c r="D26" s="37">
        <v>45100.22</v>
      </c>
      <c r="E26" s="37">
        <v>46364.48</v>
      </c>
      <c r="F26" s="37">
        <v>51015.47</v>
      </c>
      <c r="G26" s="37">
        <v>41213.51</v>
      </c>
      <c r="H26" s="37">
        <v>54631.6</v>
      </c>
      <c r="I26" s="37">
        <v>51433.69</v>
      </c>
      <c r="J26" s="37">
        <v>53075.77</v>
      </c>
      <c r="K26" s="37">
        <v>57882.64</v>
      </c>
      <c r="L26" s="37">
        <v>60516.96</v>
      </c>
      <c r="M26" s="37">
        <v>57173.42</v>
      </c>
      <c r="N26" s="5">
        <f t="shared" si="0"/>
        <v>628206.4800000001</v>
      </c>
    </row>
    <row r="27" spans="1:14" ht="12.75">
      <c r="A27" t="s">
        <v>99</v>
      </c>
      <c r="B27" s="37">
        <v>11473211.95</v>
      </c>
      <c r="C27" s="37">
        <v>10722525.8</v>
      </c>
      <c r="D27" s="37">
        <v>10822829.81</v>
      </c>
      <c r="E27" s="37">
        <v>10900462.33</v>
      </c>
      <c r="F27" s="37">
        <v>11360098.2</v>
      </c>
      <c r="G27" s="37">
        <v>11326228.4</v>
      </c>
      <c r="H27" s="37">
        <v>13109925.3</v>
      </c>
      <c r="I27" s="37">
        <v>10460796.98</v>
      </c>
      <c r="J27" s="37">
        <v>11105756.32</v>
      </c>
      <c r="K27" s="37">
        <v>12489968.53</v>
      </c>
      <c r="L27" s="37">
        <v>11429018.35</v>
      </c>
      <c r="M27" s="37">
        <v>11536604.77</v>
      </c>
      <c r="N27" s="5">
        <f t="shared" si="0"/>
        <v>136737426.74</v>
      </c>
    </row>
    <row r="28" spans="1:14" ht="12.75">
      <c r="A28" t="s">
        <v>100</v>
      </c>
      <c r="B28" s="37">
        <v>5646842.34</v>
      </c>
      <c r="C28" s="37">
        <v>5506177.5</v>
      </c>
      <c r="D28" s="37">
        <v>5068407.37</v>
      </c>
      <c r="E28" s="37">
        <v>4805098.87</v>
      </c>
      <c r="F28" s="37">
        <v>4701109.84</v>
      </c>
      <c r="G28" s="37">
        <v>4706628.21</v>
      </c>
      <c r="H28" s="37">
        <v>5339071.01</v>
      </c>
      <c r="I28" s="37">
        <v>4377738.99</v>
      </c>
      <c r="J28" s="37">
        <v>4652392.34</v>
      </c>
      <c r="K28" s="37">
        <v>5454633.42</v>
      </c>
      <c r="L28" s="37">
        <v>5148407.49</v>
      </c>
      <c r="M28" s="37">
        <v>5328963.7</v>
      </c>
      <c r="N28" s="5">
        <f t="shared" si="0"/>
        <v>60735471.080000006</v>
      </c>
    </row>
    <row r="29" spans="1:14" ht="12.75">
      <c r="A29" t="s">
        <v>17</v>
      </c>
      <c r="B29" s="37">
        <v>668302.81</v>
      </c>
      <c r="C29" s="37">
        <v>645593.61</v>
      </c>
      <c r="D29" s="37">
        <v>606177.46</v>
      </c>
      <c r="E29" s="37">
        <v>591126.07</v>
      </c>
      <c r="F29" s="37">
        <v>613412.2</v>
      </c>
      <c r="G29" s="37">
        <v>687469.21</v>
      </c>
      <c r="H29" s="37">
        <v>729843.3</v>
      </c>
      <c r="I29" s="37">
        <v>616901.71</v>
      </c>
      <c r="J29" s="37">
        <v>650241.07</v>
      </c>
      <c r="K29" s="37">
        <v>776404.94</v>
      </c>
      <c r="L29" s="37">
        <v>717546.07</v>
      </c>
      <c r="M29" s="37">
        <v>677637.19</v>
      </c>
      <c r="N29" s="5">
        <f t="shared" si="0"/>
        <v>7980655.639999999</v>
      </c>
    </row>
    <row r="30" spans="1:14" ht="12.75">
      <c r="A30" t="s">
        <v>18</v>
      </c>
      <c r="B30" s="37">
        <v>219653.32</v>
      </c>
      <c r="C30" s="37">
        <v>202669.35</v>
      </c>
      <c r="D30" s="37">
        <v>151898.2</v>
      </c>
      <c r="E30" s="37">
        <v>114178.33</v>
      </c>
      <c r="F30" s="37">
        <v>106682.25</v>
      </c>
      <c r="G30" s="37">
        <v>83463.46</v>
      </c>
      <c r="H30" s="37">
        <v>86079.24</v>
      </c>
      <c r="I30" s="37">
        <v>96669.14</v>
      </c>
      <c r="J30" s="37">
        <v>101928.98</v>
      </c>
      <c r="K30" s="37">
        <v>142400.41</v>
      </c>
      <c r="L30" s="37">
        <v>152177.37</v>
      </c>
      <c r="M30" s="37">
        <v>189200.34</v>
      </c>
      <c r="N30" s="5">
        <f t="shared" si="0"/>
        <v>1647000.39</v>
      </c>
    </row>
    <row r="31" spans="1:14" ht="12.75">
      <c r="A31" t="s">
        <v>19</v>
      </c>
      <c r="B31" s="37">
        <v>306559.64</v>
      </c>
      <c r="C31" s="37">
        <v>298004.21</v>
      </c>
      <c r="D31" s="37">
        <v>273423.08</v>
      </c>
      <c r="E31" s="37">
        <v>283097.17</v>
      </c>
      <c r="F31" s="37">
        <v>289289.89</v>
      </c>
      <c r="G31" s="37">
        <v>281944.51</v>
      </c>
      <c r="H31" s="37">
        <v>284382.92</v>
      </c>
      <c r="I31" s="37">
        <v>272415.67</v>
      </c>
      <c r="J31" s="37">
        <v>300643.17</v>
      </c>
      <c r="K31" s="37">
        <v>321736.89</v>
      </c>
      <c r="L31" s="37">
        <v>296428.75</v>
      </c>
      <c r="M31" s="37">
        <v>307807.72</v>
      </c>
      <c r="N31" s="5">
        <f t="shared" si="0"/>
        <v>3515733.62</v>
      </c>
    </row>
    <row r="32" spans="1:14" ht="12.75">
      <c r="A32" t="s">
        <v>20</v>
      </c>
      <c r="B32" s="37">
        <v>51297.53</v>
      </c>
      <c r="C32" s="37">
        <v>51870.68</v>
      </c>
      <c r="D32" s="37">
        <v>49529.66</v>
      </c>
      <c r="E32" s="37">
        <v>47602.31</v>
      </c>
      <c r="F32" s="37">
        <v>45365.11</v>
      </c>
      <c r="G32" s="37">
        <v>41672.22</v>
      </c>
      <c r="H32" s="37">
        <v>42010.4</v>
      </c>
      <c r="I32" s="37">
        <v>43670.09</v>
      </c>
      <c r="J32" s="37">
        <v>49875.72</v>
      </c>
      <c r="K32" s="37">
        <v>60691.57</v>
      </c>
      <c r="L32" s="37">
        <v>51818.9</v>
      </c>
      <c r="M32" s="37">
        <v>55120.61</v>
      </c>
      <c r="N32" s="5">
        <f t="shared" si="0"/>
        <v>590524.7999999999</v>
      </c>
    </row>
    <row r="33" spans="1:14" ht="12.75">
      <c r="A33" t="s">
        <v>21</v>
      </c>
      <c r="B33" s="37">
        <v>29231.79</v>
      </c>
      <c r="C33" s="37">
        <v>26534.9</v>
      </c>
      <c r="D33" s="37">
        <v>24732.39</v>
      </c>
      <c r="E33" s="37">
        <v>22978.84</v>
      </c>
      <c r="F33" s="37">
        <v>24116.44</v>
      </c>
      <c r="G33" s="37">
        <v>21282.27</v>
      </c>
      <c r="H33" s="37">
        <v>25046.16</v>
      </c>
      <c r="I33" s="37">
        <v>24631.92</v>
      </c>
      <c r="J33" s="37">
        <v>26344.01</v>
      </c>
      <c r="K33" s="37">
        <v>29511.28</v>
      </c>
      <c r="L33" s="37">
        <v>29798.85</v>
      </c>
      <c r="M33" s="37">
        <v>31323.86</v>
      </c>
      <c r="N33" s="5">
        <f t="shared" si="0"/>
        <v>315532.71</v>
      </c>
    </row>
    <row r="34" spans="1:14" ht="12.75">
      <c r="A34" t="s">
        <v>101</v>
      </c>
      <c r="B34" s="37">
        <v>163881.74</v>
      </c>
      <c r="C34" s="37">
        <v>173484.18</v>
      </c>
      <c r="D34" s="37">
        <v>118967.97</v>
      </c>
      <c r="E34" s="37">
        <v>99657.07</v>
      </c>
      <c r="F34" s="37">
        <v>89786.68</v>
      </c>
      <c r="G34" s="37">
        <v>70817</v>
      </c>
      <c r="H34" s="37">
        <v>78174.62</v>
      </c>
      <c r="I34" s="37">
        <v>76545.93</v>
      </c>
      <c r="J34" s="37">
        <v>84408.98</v>
      </c>
      <c r="K34" s="37">
        <v>116136.38</v>
      </c>
      <c r="L34" s="37">
        <v>113399.42</v>
      </c>
      <c r="M34" s="37">
        <v>128272.32</v>
      </c>
      <c r="N34" s="5">
        <f t="shared" si="0"/>
        <v>1313532.2899999998</v>
      </c>
    </row>
    <row r="35" spans="1:14" ht="12.75">
      <c r="A35" t="s">
        <v>23</v>
      </c>
      <c r="B35" s="37">
        <v>58006.59</v>
      </c>
      <c r="C35" s="37">
        <v>49484.1</v>
      </c>
      <c r="D35" s="37">
        <v>48160.95</v>
      </c>
      <c r="E35" s="37">
        <v>49043.64</v>
      </c>
      <c r="F35" s="37">
        <v>47644.89</v>
      </c>
      <c r="G35" s="37">
        <v>58602.72</v>
      </c>
      <c r="H35" s="37">
        <v>63160.76</v>
      </c>
      <c r="I35" s="37">
        <v>59587.1</v>
      </c>
      <c r="J35" s="37">
        <v>59900.52</v>
      </c>
      <c r="K35" s="37">
        <v>66437.4</v>
      </c>
      <c r="L35" s="37">
        <v>80345.95</v>
      </c>
      <c r="M35" s="37">
        <v>45125.06</v>
      </c>
      <c r="N35" s="5">
        <f t="shared" si="0"/>
        <v>685499.6799999999</v>
      </c>
    </row>
    <row r="36" spans="1:14" ht="12.75">
      <c r="A36" t="s">
        <v>24</v>
      </c>
      <c r="B36" s="37">
        <v>127180.41</v>
      </c>
      <c r="C36" s="37">
        <v>101506.99</v>
      </c>
      <c r="D36" s="37">
        <v>104905.56</v>
      </c>
      <c r="E36" s="37">
        <v>102953.85</v>
      </c>
      <c r="F36" s="37">
        <v>106588.67</v>
      </c>
      <c r="G36" s="37">
        <v>117000.83</v>
      </c>
      <c r="H36" s="37">
        <v>133921.65</v>
      </c>
      <c r="I36" s="37">
        <v>120963.12</v>
      </c>
      <c r="J36" s="37">
        <v>127538.13</v>
      </c>
      <c r="K36" s="37">
        <v>133876.88</v>
      </c>
      <c r="L36" s="37">
        <v>125605.37</v>
      </c>
      <c r="M36" s="37">
        <v>119650.5</v>
      </c>
      <c r="N36" s="5">
        <f t="shared" si="0"/>
        <v>1421691.96</v>
      </c>
    </row>
    <row r="37" spans="1:14" ht="12.75">
      <c r="A37" t="s">
        <v>25</v>
      </c>
      <c r="B37" s="37">
        <v>198632.32</v>
      </c>
      <c r="C37" s="37">
        <v>177377.79</v>
      </c>
      <c r="D37" s="37">
        <v>179059.46</v>
      </c>
      <c r="E37" s="37">
        <v>189265.3</v>
      </c>
      <c r="F37" s="37">
        <v>193023.4</v>
      </c>
      <c r="G37" s="37">
        <v>211144.29</v>
      </c>
      <c r="H37" s="37">
        <v>243245.78</v>
      </c>
      <c r="I37" s="37">
        <v>229343.32</v>
      </c>
      <c r="J37" s="37">
        <v>235450.76</v>
      </c>
      <c r="K37" s="37">
        <v>265337.49</v>
      </c>
      <c r="L37" s="37">
        <v>229014.92</v>
      </c>
      <c r="M37" s="37">
        <v>217265.94</v>
      </c>
      <c r="N37" s="5">
        <f t="shared" si="0"/>
        <v>2568160.77</v>
      </c>
    </row>
    <row r="38" spans="1:14" ht="12.75">
      <c r="A38" t="s">
        <v>102</v>
      </c>
      <c r="B38" s="37">
        <v>619257.11</v>
      </c>
      <c r="C38" s="37">
        <v>565176.1</v>
      </c>
      <c r="D38" s="37">
        <v>545604.31</v>
      </c>
      <c r="E38" s="37">
        <v>589975.46</v>
      </c>
      <c r="F38" s="37">
        <v>594934.57</v>
      </c>
      <c r="G38" s="37">
        <v>625585.36</v>
      </c>
      <c r="H38" s="37">
        <v>731885.16</v>
      </c>
      <c r="I38" s="37">
        <v>113882.07</v>
      </c>
      <c r="J38" s="37">
        <v>96940.24</v>
      </c>
      <c r="K38" s="37">
        <v>103549.02</v>
      </c>
      <c r="L38" s="37">
        <v>102588.15</v>
      </c>
      <c r="M38" s="37">
        <v>91014.48</v>
      </c>
      <c r="N38" s="5">
        <f t="shared" si="0"/>
        <v>4780392.03</v>
      </c>
    </row>
    <row r="39" spans="1:14" ht="12.75">
      <c r="A39" t="s">
        <v>27</v>
      </c>
      <c r="B39" s="37">
        <v>668207.99</v>
      </c>
      <c r="C39" s="37">
        <v>595241.19</v>
      </c>
      <c r="D39" s="37">
        <v>576867.76</v>
      </c>
      <c r="E39" s="37">
        <v>599777.68</v>
      </c>
      <c r="F39" s="37">
        <v>707278.46</v>
      </c>
      <c r="G39" s="37">
        <v>707881.8</v>
      </c>
      <c r="H39" s="37">
        <v>835844.53</v>
      </c>
      <c r="I39" s="37">
        <v>774587.28</v>
      </c>
      <c r="J39" s="37">
        <v>829930.26</v>
      </c>
      <c r="K39" s="37">
        <v>889253.73</v>
      </c>
      <c r="L39" s="37">
        <v>753875.44</v>
      </c>
      <c r="M39" s="37">
        <v>681397.05</v>
      </c>
      <c r="N39" s="5">
        <f t="shared" si="0"/>
        <v>8620143.17</v>
      </c>
    </row>
    <row r="40" spans="1:14" ht="12.75">
      <c r="A40" t="s">
        <v>103</v>
      </c>
      <c r="B40" s="37">
        <v>15554301.79</v>
      </c>
      <c r="C40" s="37">
        <v>15069180.38</v>
      </c>
      <c r="D40" s="37">
        <v>15154055.94</v>
      </c>
      <c r="E40" s="37">
        <v>15212851.04</v>
      </c>
      <c r="F40" s="37">
        <v>15722568.28</v>
      </c>
      <c r="G40" s="37">
        <v>15797963.81</v>
      </c>
      <c r="H40" s="37">
        <v>18484113.84</v>
      </c>
      <c r="I40" s="37">
        <v>15470547.4</v>
      </c>
      <c r="J40" s="37">
        <v>16179883.37</v>
      </c>
      <c r="K40" s="37">
        <v>18181072.45</v>
      </c>
      <c r="L40" s="37">
        <v>16595363.43</v>
      </c>
      <c r="M40" s="37">
        <v>16442719.89</v>
      </c>
      <c r="N40" s="5">
        <f t="shared" si="0"/>
        <v>193864621.62</v>
      </c>
    </row>
    <row r="41" spans="1:14" ht="12.75">
      <c r="A41" t="s">
        <v>29</v>
      </c>
      <c r="B41" s="37">
        <v>69352.17</v>
      </c>
      <c r="C41" s="37">
        <v>67637.01</v>
      </c>
      <c r="D41" s="37">
        <v>61277.92</v>
      </c>
      <c r="E41" s="37">
        <v>60378.35</v>
      </c>
      <c r="F41" s="37">
        <v>57648.81</v>
      </c>
      <c r="G41" s="37">
        <v>56615.11</v>
      </c>
      <c r="H41" s="37">
        <v>68121.88</v>
      </c>
      <c r="I41" s="37">
        <v>56104.22</v>
      </c>
      <c r="J41" s="37">
        <v>61079.03</v>
      </c>
      <c r="K41" s="37">
        <v>76534.04</v>
      </c>
      <c r="L41" s="37">
        <v>62286</v>
      </c>
      <c r="M41" s="37">
        <v>65384.52</v>
      </c>
      <c r="N41" s="5">
        <f t="shared" si="0"/>
        <v>762419.06</v>
      </c>
    </row>
    <row r="42" spans="1:14" ht="12.75">
      <c r="A42" t="s">
        <v>104</v>
      </c>
      <c r="B42" s="37">
        <v>1393463.09</v>
      </c>
      <c r="C42" s="37">
        <v>1326642.91</v>
      </c>
      <c r="D42" s="37">
        <v>1404847.47</v>
      </c>
      <c r="E42" s="37">
        <v>1429468.03</v>
      </c>
      <c r="F42" s="37">
        <v>1437674.92</v>
      </c>
      <c r="G42" s="37">
        <v>1650081.06</v>
      </c>
      <c r="H42" s="37">
        <v>2061979.1</v>
      </c>
      <c r="I42" s="37">
        <v>1649917.85</v>
      </c>
      <c r="J42" s="37">
        <v>1705814.17</v>
      </c>
      <c r="K42" s="37">
        <v>1895686.68</v>
      </c>
      <c r="L42" s="37">
        <v>1666371.81</v>
      </c>
      <c r="M42" s="37">
        <v>1469386.73</v>
      </c>
      <c r="N42" s="5">
        <f t="shared" si="0"/>
        <v>19091333.82</v>
      </c>
    </row>
    <row r="43" spans="1:14" ht="12.75">
      <c r="A43" t="s">
        <v>31</v>
      </c>
      <c r="B43" s="37">
        <v>485498.19</v>
      </c>
      <c r="C43" s="37">
        <v>466531.91</v>
      </c>
      <c r="D43" s="37">
        <v>439804.67</v>
      </c>
      <c r="E43" s="37">
        <v>429621</v>
      </c>
      <c r="F43" s="37">
        <v>425497.44</v>
      </c>
      <c r="G43" s="37">
        <v>434249.72</v>
      </c>
      <c r="H43" s="37">
        <v>485927.6</v>
      </c>
      <c r="I43" s="37">
        <v>408282.39</v>
      </c>
      <c r="J43" s="37">
        <v>470060.98</v>
      </c>
      <c r="K43" s="37">
        <v>499490.84</v>
      </c>
      <c r="L43" s="37">
        <v>445759.79</v>
      </c>
      <c r="M43" s="37">
        <v>467190.87</v>
      </c>
      <c r="N43" s="5">
        <f t="shared" si="0"/>
        <v>5457915.4</v>
      </c>
    </row>
    <row r="44" spans="1:14" ht="12.75">
      <c r="A44" t="s">
        <v>32</v>
      </c>
      <c r="B44" s="37">
        <v>61068.88</v>
      </c>
      <c r="C44" s="37">
        <v>63836.44</v>
      </c>
      <c r="D44" s="37">
        <v>57768</v>
      </c>
      <c r="E44" s="37">
        <v>59342.76</v>
      </c>
      <c r="F44" s="37">
        <v>54434.87</v>
      </c>
      <c r="G44" s="37">
        <v>54075.79</v>
      </c>
      <c r="H44" s="37">
        <v>60425.04</v>
      </c>
      <c r="I44" s="37">
        <v>63337.7</v>
      </c>
      <c r="J44" s="37">
        <v>60809.67</v>
      </c>
      <c r="K44" s="37">
        <v>57807.07</v>
      </c>
      <c r="L44" s="37">
        <v>56538.13</v>
      </c>
      <c r="M44" s="37">
        <v>60508.83</v>
      </c>
      <c r="N44" s="5">
        <f t="shared" si="0"/>
        <v>709953.1799999999</v>
      </c>
    </row>
    <row r="45" spans="1:14" ht="12.75">
      <c r="A45" t="s">
        <v>33</v>
      </c>
      <c r="B45" s="37">
        <v>22234.99</v>
      </c>
      <c r="C45" s="37">
        <v>23283.44</v>
      </c>
      <c r="D45" s="37">
        <v>21056.12</v>
      </c>
      <c r="E45" s="37">
        <v>23129.97</v>
      </c>
      <c r="F45" s="37">
        <v>20152.58</v>
      </c>
      <c r="G45" s="37">
        <v>20425.94</v>
      </c>
      <c r="H45" s="37">
        <v>21383.02</v>
      </c>
      <c r="I45" s="37">
        <v>18896.29</v>
      </c>
      <c r="J45" s="37">
        <v>20454.48</v>
      </c>
      <c r="K45" s="37">
        <v>23259.07</v>
      </c>
      <c r="L45" s="37">
        <v>22562.4</v>
      </c>
      <c r="M45" s="37">
        <v>22177.25</v>
      </c>
      <c r="N45" s="5">
        <f t="shared" si="0"/>
        <v>259015.55000000002</v>
      </c>
    </row>
    <row r="46" spans="1:14" ht="12.75">
      <c r="A46" t="s">
        <v>105</v>
      </c>
      <c r="B46" s="37">
        <v>2575370.23</v>
      </c>
      <c r="C46" s="37">
        <v>2471080.92</v>
      </c>
      <c r="D46" s="37">
        <v>2431810.21</v>
      </c>
      <c r="E46" s="37">
        <v>2569320.23</v>
      </c>
      <c r="F46" s="37">
        <v>2644092.73</v>
      </c>
      <c r="G46" s="37">
        <v>2769339.55</v>
      </c>
      <c r="H46" s="37">
        <v>3155162.04</v>
      </c>
      <c r="I46" s="37">
        <v>2840428.25</v>
      </c>
      <c r="J46" s="37">
        <v>2843036.63</v>
      </c>
      <c r="K46" s="37">
        <v>3216038.31</v>
      </c>
      <c r="L46" s="37">
        <v>2900011.24</v>
      </c>
      <c r="M46" s="37">
        <v>2790721.89</v>
      </c>
      <c r="N46" s="5">
        <f t="shared" si="0"/>
        <v>33206412.229999997</v>
      </c>
    </row>
    <row r="47" spans="1:14" ht="12.75">
      <c r="A47" t="s">
        <v>106</v>
      </c>
      <c r="B47" s="37">
        <v>206673.03</v>
      </c>
      <c r="C47" s="37">
        <v>235600.89</v>
      </c>
      <c r="D47" s="37">
        <v>192902.95</v>
      </c>
      <c r="E47" s="37">
        <v>211155.51</v>
      </c>
      <c r="F47" s="37">
        <v>218411.11</v>
      </c>
      <c r="G47" s="37">
        <v>228027.93</v>
      </c>
      <c r="H47" s="37">
        <v>266478.94</v>
      </c>
      <c r="I47" s="37">
        <v>226021.01</v>
      </c>
      <c r="J47" s="37">
        <v>216453.19</v>
      </c>
      <c r="K47" s="37">
        <v>262844.94</v>
      </c>
      <c r="L47" s="37">
        <v>256715.16</v>
      </c>
      <c r="M47" s="37">
        <v>230289.29</v>
      </c>
      <c r="N47" s="5">
        <f t="shared" si="0"/>
        <v>2751573.95</v>
      </c>
    </row>
    <row r="48" spans="1:14" ht="12.75">
      <c r="A48" t="s">
        <v>107</v>
      </c>
      <c r="B48" s="37">
        <v>4148038.5</v>
      </c>
      <c r="C48" s="37">
        <v>4022014.49</v>
      </c>
      <c r="D48" s="37">
        <v>4130367.93</v>
      </c>
      <c r="E48" s="37">
        <v>4286289.12</v>
      </c>
      <c r="F48" s="37">
        <v>4254895.46</v>
      </c>
      <c r="G48" s="37">
        <v>4376921.76</v>
      </c>
      <c r="H48" s="37">
        <v>4795574.81</v>
      </c>
      <c r="I48" s="37">
        <v>3996084.83</v>
      </c>
      <c r="J48" s="37">
        <v>4198951.17</v>
      </c>
      <c r="K48" s="37">
        <v>4660823.63</v>
      </c>
      <c r="L48" s="37">
        <v>4277347.94</v>
      </c>
      <c r="M48" s="37">
        <v>4265761.09</v>
      </c>
      <c r="N48" s="5">
        <f t="shared" si="0"/>
        <v>51413070.730000004</v>
      </c>
    </row>
    <row r="49" spans="1:14" ht="12.75">
      <c r="A49" t="s">
        <v>37</v>
      </c>
      <c r="B49" s="37">
        <v>228115.83</v>
      </c>
      <c r="C49" s="37">
        <v>212269.87</v>
      </c>
      <c r="D49" s="37">
        <v>207934.55</v>
      </c>
      <c r="E49" s="37">
        <v>213812.44</v>
      </c>
      <c r="F49" s="37">
        <v>214266.06</v>
      </c>
      <c r="G49" s="37">
        <v>217081.37</v>
      </c>
      <c r="H49" s="37">
        <v>241623.79</v>
      </c>
      <c r="I49" s="37">
        <v>217032.06</v>
      </c>
      <c r="J49" s="37">
        <v>237201.64</v>
      </c>
      <c r="K49" s="37">
        <v>262243.34</v>
      </c>
      <c r="L49" s="37">
        <v>240520.83</v>
      </c>
      <c r="M49" s="37">
        <v>231119.13</v>
      </c>
      <c r="N49" s="5">
        <f t="shared" si="0"/>
        <v>2723220.91</v>
      </c>
    </row>
    <row r="50" spans="1:14" ht="12.75">
      <c r="A50" t="s">
        <v>38</v>
      </c>
      <c r="B50" s="37">
        <v>28555.14</v>
      </c>
      <c r="C50" s="37">
        <v>28832.34</v>
      </c>
      <c r="D50" s="37">
        <v>27858.21</v>
      </c>
      <c r="E50" s="37">
        <v>27029.73</v>
      </c>
      <c r="F50" s="37">
        <v>21424.11</v>
      </c>
      <c r="G50" s="37">
        <v>24274.61</v>
      </c>
      <c r="H50" s="37">
        <v>26418.96</v>
      </c>
      <c r="I50" s="37">
        <v>27412.17</v>
      </c>
      <c r="J50" s="37">
        <v>24126.39</v>
      </c>
      <c r="K50" s="37">
        <v>30419.02</v>
      </c>
      <c r="L50" s="37">
        <v>25298.02</v>
      </c>
      <c r="M50" s="37">
        <v>28980.66</v>
      </c>
      <c r="N50" s="5">
        <f t="shared" si="0"/>
        <v>320629.36000000004</v>
      </c>
    </row>
    <row r="51" spans="1:14" ht="12.75">
      <c r="A51" t="s">
        <v>39</v>
      </c>
      <c r="B51" s="37">
        <v>114398.35</v>
      </c>
      <c r="C51" s="37">
        <v>105412.97</v>
      </c>
      <c r="D51" s="37">
        <v>116261.83</v>
      </c>
      <c r="E51" s="37">
        <v>97065.41</v>
      </c>
      <c r="F51" s="37">
        <v>97447.03</v>
      </c>
      <c r="G51" s="37">
        <v>100142.04</v>
      </c>
      <c r="H51" s="37">
        <v>108088.71</v>
      </c>
      <c r="I51" s="37">
        <v>93903.68</v>
      </c>
      <c r="J51" s="37">
        <v>106461.35</v>
      </c>
      <c r="K51" s="37">
        <v>115793.4</v>
      </c>
      <c r="L51" s="37">
        <v>104035.98</v>
      </c>
      <c r="M51" s="37">
        <v>106208.01</v>
      </c>
      <c r="N51" s="5">
        <f t="shared" si="0"/>
        <v>1265218.76</v>
      </c>
    </row>
    <row r="52" spans="1:14" ht="12.75">
      <c r="A52" t="s">
        <v>108</v>
      </c>
      <c r="B52" s="37">
        <v>1929020.56</v>
      </c>
      <c r="C52" s="37">
        <v>1866648.84</v>
      </c>
      <c r="D52" s="37">
        <v>1806412.7</v>
      </c>
      <c r="E52" s="37">
        <v>1820794.09</v>
      </c>
      <c r="F52" s="37">
        <v>1965236.41</v>
      </c>
      <c r="G52" s="37">
        <v>2078436.88</v>
      </c>
      <c r="H52" s="37">
        <v>2403632.43</v>
      </c>
      <c r="I52" s="37">
        <v>2093445.53</v>
      </c>
      <c r="J52" s="37">
        <v>2180188.41</v>
      </c>
      <c r="K52" s="37">
        <v>2479050.67</v>
      </c>
      <c r="L52" s="37">
        <v>2123237.73</v>
      </c>
      <c r="M52" s="37">
        <v>2039644.32</v>
      </c>
      <c r="N52" s="5">
        <f t="shared" si="0"/>
        <v>24785748.570000004</v>
      </c>
    </row>
    <row r="53" spans="1:14" ht="12.75">
      <c r="A53" t="s">
        <v>41</v>
      </c>
      <c r="B53" s="37">
        <v>181070.77</v>
      </c>
      <c r="C53" s="37">
        <v>175069.72</v>
      </c>
      <c r="D53" s="37">
        <v>166220.21</v>
      </c>
      <c r="E53" s="37">
        <v>168451.69</v>
      </c>
      <c r="F53" s="37">
        <v>191745.92</v>
      </c>
      <c r="G53" s="37">
        <v>169907.16</v>
      </c>
      <c r="H53" s="37">
        <v>193970.74</v>
      </c>
      <c r="I53" s="37">
        <v>187618.14</v>
      </c>
      <c r="J53" s="37">
        <v>179854.24</v>
      </c>
      <c r="K53" s="37">
        <v>215803.41</v>
      </c>
      <c r="L53" s="37">
        <v>199965.5</v>
      </c>
      <c r="M53" s="37">
        <v>202828.36</v>
      </c>
      <c r="N53" s="5">
        <f t="shared" si="0"/>
        <v>2232505.86</v>
      </c>
    </row>
    <row r="54" spans="1:14" ht="12.75">
      <c r="A54" t="s">
        <v>42</v>
      </c>
      <c r="B54" s="37">
        <v>89103.63</v>
      </c>
      <c r="C54" s="37">
        <v>88001.48</v>
      </c>
      <c r="D54" s="37">
        <v>93119.11</v>
      </c>
      <c r="E54" s="37">
        <v>98932.19</v>
      </c>
      <c r="F54" s="37">
        <v>91950.27</v>
      </c>
      <c r="G54" s="37">
        <v>114969.15</v>
      </c>
      <c r="H54" s="37">
        <v>106577.37</v>
      </c>
      <c r="I54" s="37">
        <v>107235.45</v>
      </c>
      <c r="J54" s="37">
        <v>108452.21</v>
      </c>
      <c r="K54" s="37">
        <v>120520.48</v>
      </c>
      <c r="L54" s="37">
        <v>107488.68</v>
      </c>
      <c r="M54" s="37">
        <v>110049.74</v>
      </c>
      <c r="N54" s="5">
        <f t="shared" si="0"/>
        <v>1236399.7599999998</v>
      </c>
    </row>
    <row r="55" spans="1:14" ht="12.75">
      <c r="A55" t="s">
        <v>109</v>
      </c>
      <c r="B55" s="37">
        <v>3665882.6</v>
      </c>
      <c r="C55" s="37">
        <v>3801777.57</v>
      </c>
      <c r="D55" s="37">
        <v>3393134.42</v>
      </c>
      <c r="E55" s="37">
        <v>2631399.69</v>
      </c>
      <c r="F55" s="37">
        <v>3544740.52</v>
      </c>
      <c r="G55" s="37">
        <v>3417813.69</v>
      </c>
      <c r="H55" s="37">
        <v>4306406.75</v>
      </c>
      <c r="I55" s="37">
        <v>4429101.63</v>
      </c>
      <c r="J55" s="37">
        <v>4546331.16</v>
      </c>
      <c r="K55" s="37">
        <v>5147751.02</v>
      </c>
      <c r="L55" s="37">
        <v>4310865.94</v>
      </c>
      <c r="M55" s="37">
        <v>3895002.78</v>
      </c>
      <c r="N55" s="5">
        <f t="shared" si="0"/>
        <v>47090207.769999996</v>
      </c>
    </row>
    <row r="56" spans="1:14" ht="12.75">
      <c r="A56" t="s">
        <v>110</v>
      </c>
      <c r="B56" s="37">
        <v>826688.97</v>
      </c>
      <c r="C56" s="37">
        <v>793268.4</v>
      </c>
      <c r="D56" s="37">
        <v>657768.15</v>
      </c>
      <c r="E56" s="37">
        <v>657779.06</v>
      </c>
      <c r="F56" s="37">
        <v>692441.71</v>
      </c>
      <c r="G56" s="37">
        <v>639999.68</v>
      </c>
      <c r="H56" s="37">
        <v>688078.22</v>
      </c>
      <c r="I56" s="37">
        <v>607585.28</v>
      </c>
      <c r="J56" s="37">
        <v>692381.04</v>
      </c>
      <c r="K56" s="37">
        <v>870025.78</v>
      </c>
      <c r="L56" s="37">
        <v>826152.97</v>
      </c>
      <c r="M56" s="37">
        <v>824123.94</v>
      </c>
      <c r="N56" s="5">
        <f t="shared" si="0"/>
        <v>8776293.2</v>
      </c>
    </row>
    <row r="57" spans="1:14" ht="12.75">
      <c r="A57" t="s">
        <v>111</v>
      </c>
      <c r="B57" s="37">
        <v>166331.99</v>
      </c>
      <c r="C57" s="37">
        <v>165963.76</v>
      </c>
      <c r="D57" s="37">
        <v>150840.56</v>
      </c>
      <c r="E57" s="37">
        <v>154985.3</v>
      </c>
      <c r="F57" s="37">
        <v>137917.3</v>
      </c>
      <c r="G57" s="37">
        <v>142828.41</v>
      </c>
      <c r="H57" s="37">
        <v>146967.03</v>
      </c>
      <c r="I57" s="37">
        <v>126763.96</v>
      </c>
      <c r="J57" s="37">
        <v>133480.12</v>
      </c>
      <c r="K57" s="37">
        <v>156574.77</v>
      </c>
      <c r="L57" s="37">
        <v>228371.8</v>
      </c>
      <c r="M57" s="37">
        <v>166928.01</v>
      </c>
      <c r="N57" s="5">
        <f t="shared" si="0"/>
        <v>1877953.0099999998</v>
      </c>
    </row>
    <row r="58" spans="1:14" ht="12.75">
      <c r="A58" t="s">
        <v>46</v>
      </c>
      <c r="B58" s="37">
        <v>308808.48</v>
      </c>
      <c r="C58" s="37">
        <v>298557.43</v>
      </c>
      <c r="D58" s="37">
        <v>282010.68</v>
      </c>
      <c r="E58" s="37">
        <v>309305.12</v>
      </c>
      <c r="F58" s="37">
        <v>326157.81</v>
      </c>
      <c r="G58" s="37">
        <v>345057.33</v>
      </c>
      <c r="H58" s="37">
        <v>399016.86</v>
      </c>
      <c r="I58" s="37">
        <v>361446.73</v>
      </c>
      <c r="J58" s="37">
        <v>378090.32</v>
      </c>
      <c r="K58" s="37">
        <v>404196.15</v>
      </c>
      <c r="L58" s="37">
        <v>347985.57</v>
      </c>
      <c r="M58" s="37">
        <v>337936.05</v>
      </c>
      <c r="N58" s="5">
        <f t="shared" si="0"/>
        <v>4098568.5299999993</v>
      </c>
    </row>
    <row r="59" spans="1:14" ht="12.75">
      <c r="A59" t="s">
        <v>112</v>
      </c>
      <c r="B59" s="37">
        <v>16120191.59</v>
      </c>
      <c r="C59" s="37">
        <v>15328167.48</v>
      </c>
      <c r="D59" s="37">
        <v>15148927.12</v>
      </c>
      <c r="E59" s="37">
        <v>15141000.46</v>
      </c>
      <c r="F59" s="37">
        <v>15694964.2</v>
      </c>
      <c r="G59" s="37">
        <v>16046876.19</v>
      </c>
      <c r="H59" s="37">
        <v>18217632.15</v>
      </c>
      <c r="I59" s="37">
        <v>16308549.9</v>
      </c>
      <c r="J59" s="37">
        <v>16267272.38</v>
      </c>
      <c r="K59" s="37">
        <v>19307857.59</v>
      </c>
      <c r="L59" s="37">
        <v>17265655.47</v>
      </c>
      <c r="M59" s="37">
        <v>15872632.04</v>
      </c>
      <c r="N59" s="5">
        <f t="shared" si="0"/>
        <v>196719726.57</v>
      </c>
    </row>
    <row r="60" spans="1:14" ht="12.75">
      <c r="A60" t="s">
        <v>113</v>
      </c>
      <c r="B60" s="37">
        <v>3540787.29</v>
      </c>
      <c r="C60" s="37">
        <v>3551479.75</v>
      </c>
      <c r="D60" s="37">
        <v>3299823.7</v>
      </c>
      <c r="E60" s="37">
        <v>3115110.12</v>
      </c>
      <c r="F60" s="37">
        <v>3229939.26</v>
      </c>
      <c r="G60" s="37">
        <v>3375258.03</v>
      </c>
      <c r="H60" s="37">
        <v>3965158.76</v>
      </c>
      <c r="I60" s="37">
        <v>3503612.27</v>
      </c>
      <c r="J60" s="37">
        <v>3664038.67</v>
      </c>
      <c r="K60" s="37">
        <v>4392541.89</v>
      </c>
      <c r="L60" s="37">
        <v>3844101.36</v>
      </c>
      <c r="M60" s="37">
        <v>3512004.58</v>
      </c>
      <c r="N60" s="5">
        <f t="shared" si="0"/>
        <v>42993855.67999999</v>
      </c>
    </row>
    <row r="61" spans="1:14" ht="12.75">
      <c r="A61" t="s">
        <v>114</v>
      </c>
      <c r="B61" s="37">
        <v>526495.87</v>
      </c>
      <c r="C61" s="37">
        <v>477487.54</v>
      </c>
      <c r="D61" s="37">
        <v>491945.61</v>
      </c>
      <c r="E61" s="37">
        <v>548799.72</v>
      </c>
      <c r="F61" s="37">
        <v>522940.64</v>
      </c>
      <c r="G61" s="37">
        <v>513140.77</v>
      </c>
      <c r="H61" s="37">
        <v>721681.68</v>
      </c>
      <c r="I61" s="37">
        <v>553251.83</v>
      </c>
      <c r="J61" s="37">
        <v>547172.94</v>
      </c>
      <c r="K61" s="37">
        <v>569798.85</v>
      </c>
      <c r="L61" s="37">
        <v>581046.21</v>
      </c>
      <c r="M61" s="37">
        <v>566918.19</v>
      </c>
      <c r="N61" s="5">
        <f t="shared" si="0"/>
        <v>6620679.85</v>
      </c>
    </row>
    <row r="62" spans="1:14" ht="12.75">
      <c r="A62" t="s">
        <v>50</v>
      </c>
      <c r="B62" s="37">
        <v>3438485.44</v>
      </c>
      <c r="C62" s="37">
        <v>3204439.36</v>
      </c>
      <c r="D62" s="37">
        <v>3192679.58</v>
      </c>
      <c r="E62" s="37">
        <v>3304147.78</v>
      </c>
      <c r="F62" s="37">
        <v>3362487.07</v>
      </c>
      <c r="G62" s="37">
        <v>3637815.52</v>
      </c>
      <c r="H62" s="37">
        <v>4246200.43</v>
      </c>
      <c r="I62" s="37">
        <v>3508062.98</v>
      </c>
      <c r="J62" s="37">
        <v>3602227.28</v>
      </c>
      <c r="K62" s="37">
        <v>4023232.67</v>
      </c>
      <c r="L62" s="37">
        <v>3628416.22</v>
      </c>
      <c r="M62" s="37">
        <v>3633368.93</v>
      </c>
      <c r="N62" s="5">
        <f t="shared" si="0"/>
        <v>42781563.26</v>
      </c>
    </row>
    <row r="63" spans="1:14" ht="12.75">
      <c r="A63" t="s">
        <v>115</v>
      </c>
      <c r="B63" s="37">
        <v>10456953.7</v>
      </c>
      <c r="C63" s="37">
        <v>10178949.05</v>
      </c>
      <c r="D63" s="37">
        <v>9746790.84</v>
      </c>
      <c r="E63" s="37">
        <v>9666436.82</v>
      </c>
      <c r="F63" s="37">
        <v>10016949.4</v>
      </c>
      <c r="G63" s="37">
        <v>10070337.58</v>
      </c>
      <c r="H63" s="37">
        <v>11854718.27</v>
      </c>
      <c r="I63" s="37">
        <v>10455121.89</v>
      </c>
      <c r="J63" s="37">
        <v>10764996.07</v>
      </c>
      <c r="K63" s="37">
        <v>12849983.02</v>
      </c>
      <c r="L63" s="37">
        <v>11483249.82</v>
      </c>
      <c r="M63" s="37">
        <v>10877685.75</v>
      </c>
      <c r="N63" s="5">
        <f t="shared" si="0"/>
        <v>128422172.21000001</v>
      </c>
    </row>
    <row r="64" spans="1:14" ht="12.75">
      <c r="A64" t="s">
        <v>116</v>
      </c>
      <c r="B64" s="37">
        <v>5020554.03</v>
      </c>
      <c r="C64" s="37">
        <v>4955641.82</v>
      </c>
      <c r="D64" s="37">
        <v>4830158.13</v>
      </c>
      <c r="E64" s="37">
        <v>4913545.98</v>
      </c>
      <c r="F64" s="37">
        <v>5064844.36</v>
      </c>
      <c r="G64" s="37">
        <v>5205282.74</v>
      </c>
      <c r="H64" s="37">
        <v>6039248.08</v>
      </c>
      <c r="I64" s="37">
        <v>5211630.1</v>
      </c>
      <c r="J64" s="37">
        <v>5605448.29</v>
      </c>
      <c r="K64" s="37">
        <v>6182782.95</v>
      </c>
      <c r="L64" s="37">
        <v>5669478.71</v>
      </c>
      <c r="M64" s="37">
        <v>5280902.6</v>
      </c>
      <c r="N64" s="5">
        <f t="shared" si="0"/>
        <v>63979517.79000001</v>
      </c>
    </row>
    <row r="65" spans="1:14" ht="12.75">
      <c r="A65" t="s">
        <v>117</v>
      </c>
      <c r="B65" s="37">
        <v>399205.88</v>
      </c>
      <c r="C65" s="37">
        <v>369338.56</v>
      </c>
      <c r="D65" s="37">
        <v>362743.65</v>
      </c>
      <c r="E65" s="37">
        <v>372943.81</v>
      </c>
      <c r="F65" s="37">
        <v>358504.59</v>
      </c>
      <c r="G65" s="37">
        <v>369959.36</v>
      </c>
      <c r="H65" s="37">
        <v>426802.35</v>
      </c>
      <c r="I65" s="37">
        <v>358135.88</v>
      </c>
      <c r="J65" s="37">
        <v>412904.15</v>
      </c>
      <c r="K65" s="37">
        <v>437466.52</v>
      </c>
      <c r="L65" s="37">
        <v>404968.25</v>
      </c>
      <c r="M65" s="37">
        <v>403661.01</v>
      </c>
      <c r="N65" s="5">
        <f t="shared" si="0"/>
        <v>4676634.01</v>
      </c>
    </row>
    <row r="66" spans="1:14" ht="12.75">
      <c r="A66" t="s">
        <v>118</v>
      </c>
      <c r="B66" s="37">
        <v>138587.74</v>
      </c>
      <c r="C66" s="37">
        <v>107327.5</v>
      </c>
      <c r="D66" s="37">
        <v>109057.73</v>
      </c>
      <c r="E66" s="37">
        <v>120395.36</v>
      </c>
      <c r="F66" s="37">
        <v>106818.92</v>
      </c>
      <c r="G66" s="37">
        <v>90623.33</v>
      </c>
      <c r="H66" s="37">
        <v>120030.97</v>
      </c>
      <c r="I66" s="37">
        <v>113891</v>
      </c>
      <c r="J66" s="37">
        <v>107697.45</v>
      </c>
      <c r="K66" s="37">
        <v>130278.84</v>
      </c>
      <c r="L66" s="37">
        <v>109678.25</v>
      </c>
      <c r="M66" s="37">
        <v>124389.92</v>
      </c>
      <c r="N66" s="5">
        <f t="shared" si="0"/>
        <v>1378777.0099999998</v>
      </c>
    </row>
    <row r="67" spans="1:14" ht="12.75">
      <c r="A67" t="s">
        <v>119</v>
      </c>
      <c r="B67" s="37">
        <v>976230.02</v>
      </c>
      <c r="C67" s="37">
        <v>915134.29</v>
      </c>
      <c r="D67" s="37">
        <v>900757.66</v>
      </c>
      <c r="E67" s="37">
        <v>960198.9</v>
      </c>
      <c r="F67" s="37">
        <v>966759.63</v>
      </c>
      <c r="G67" s="37">
        <v>1004951.4</v>
      </c>
      <c r="H67" s="37">
        <v>1125036.18</v>
      </c>
      <c r="I67" s="37">
        <v>1032508.15</v>
      </c>
      <c r="J67" s="37">
        <v>1075855.82</v>
      </c>
      <c r="K67" s="37">
        <v>1181101.98</v>
      </c>
      <c r="L67" s="37">
        <v>1079182.68</v>
      </c>
      <c r="M67" s="37">
        <v>1024825.58</v>
      </c>
      <c r="N67" s="5">
        <f t="shared" si="0"/>
        <v>12242542.290000001</v>
      </c>
    </row>
    <row r="68" spans="1:14" ht="12.75">
      <c r="A68" t="s">
        <v>120</v>
      </c>
      <c r="B68" s="37">
        <v>596041.85</v>
      </c>
      <c r="C68" s="37">
        <v>575383.29</v>
      </c>
      <c r="D68" s="37">
        <v>519636.59</v>
      </c>
      <c r="E68" s="37">
        <v>508708.93</v>
      </c>
      <c r="F68" s="37">
        <v>487656.56</v>
      </c>
      <c r="G68" s="37">
        <v>487696.38</v>
      </c>
      <c r="H68" s="37">
        <v>559234.43</v>
      </c>
      <c r="I68" s="37">
        <v>462006.6</v>
      </c>
      <c r="J68" s="37">
        <v>479905.62</v>
      </c>
      <c r="K68" s="37">
        <v>562531.89</v>
      </c>
      <c r="L68" s="37">
        <v>535001.35</v>
      </c>
      <c r="M68" s="37">
        <v>574705.28</v>
      </c>
      <c r="N68" s="5">
        <f t="shared" si="0"/>
        <v>6348508.77</v>
      </c>
    </row>
    <row r="69" spans="1:14" ht="12.75">
      <c r="A69" t="s">
        <v>121</v>
      </c>
      <c r="B69" s="37">
        <v>4526763.89</v>
      </c>
      <c r="C69" s="37">
        <v>4324088.71</v>
      </c>
      <c r="D69" s="37">
        <v>4167734.14</v>
      </c>
      <c r="E69" s="37">
        <v>4232528.9</v>
      </c>
      <c r="F69" s="37">
        <v>4779721.2</v>
      </c>
      <c r="G69" s="37">
        <v>5081232.42</v>
      </c>
      <c r="H69" s="37">
        <v>6047717.35</v>
      </c>
      <c r="I69" s="37">
        <v>5415965.31</v>
      </c>
      <c r="J69" s="37">
        <v>5643446.24</v>
      </c>
      <c r="K69" s="37">
        <v>6491412.53</v>
      </c>
      <c r="L69" s="37">
        <v>5497803.68</v>
      </c>
      <c r="M69" s="37">
        <v>4964527.83</v>
      </c>
      <c r="N69" s="5">
        <f t="shared" si="0"/>
        <v>61172942.2</v>
      </c>
    </row>
    <row r="70" spans="1:14" ht="12.75">
      <c r="A70" t="s">
        <v>122</v>
      </c>
      <c r="B70" s="37">
        <v>414337.83</v>
      </c>
      <c r="C70" s="37">
        <v>407718.73</v>
      </c>
      <c r="D70" s="37">
        <v>432695.57</v>
      </c>
      <c r="E70" s="37">
        <v>424908.26</v>
      </c>
      <c r="F70" s="37">
        <v>452375.67</v>
      </c>
      <c r="G70" s="37">
        <v>405235.87</v>
      </c>
      <c r="H70" s="37">
        <v>525139.8</v>
      </c>
      <c r="I70" s="37">
        <v>4249236.96</v>
      </c>
      <c r="J70" s="37">
        <v>4550852.64</v>
      </c>
      <c r="K70" s="37">
        <v>5176605.48</v>
      </c>
      <c r="L70" s="37">
        <v>4776919.22</v>
      </c>
      <c r="M70" s="37">
        <v>4752595.29</v>
      </c>
      <c r="N70" s="5">
        <f t="shared" si="0"/>
        <v>26568621.32</v>
      </c>
    </row>
    <row r="71" spans="1:14" ht="12.75">
      <c r="A71" t="s">
        <v>59</v>
      </c>
      <c r="B71" s="37">
        <v>744470.16</v>
      </c>
      <c r="C71" s="37">
        <v>714273.62</v>
      </c>
      <c r="D71" s="37">
        <v>686950.37</v>
      </c>
      <c r="E71" s="37">
        <v>745123.82</v>
      </c>
      <c r="F71" s="37">
        <v>832095.58</v>
      </c>
      <c r="G71" s="37">
        <v>828203.12</v>
      </c>
      <c r="H71" s="37">
        <v>910075.72</v>
      </c>
      <c r="I71" s="37">
        <v>917122.1</v>
      </c>
      <c r="J71" s="37">
        <v>923873.37</v>
      </c>
      <c r="K71" s="37">
        <v>1113866.09</v>
      </c>
      <c r="L71" s="37">
        <v>910631.83</v>
      </c>
      <c r="M71" s="37">
        <v>813299.39</v>
      </c>
      <c r="N71" s="5">
        <f t="shared" si="0"/>
        <v>10139985.17</v>
      </c>
    </row>
    <row r="72" spans="1:14" ht="12.75">
      <c r="A72" t="s">
        <v>123</v>
      </c>
      <c r="B72" s="37">
        <v>282393.86</v>
      </c>
      <c r="C72" s="37">
        <v>238522.28</v>
      </c>
      <c r="D72" s="37">
        <v>241258.32</v>
      </c>
      <c r="E72" s="37">
        <v>244612.7</v>
      </c>
      <c r="F72" s="37">
        <v>246920.04</v>
      </c>
      <c r="G72" s="37">
        <v>277527.87</v>
      </c>
      <c r="H72" s="37">
        <v>265921.54</v>
      </c>
      <c r="I72" s="37">
        <v>230360.51</v>
      </c>
      <c r="J72" s="37">
        <v>260560.79</v>
      </c>
      <c r="K72" s="37">
        <v>293744.95</v>
      </c>
      <c r="L72" s="37">
        <v>274363.75</v>
      </c>
      <c r="M72" s="37">
        <v>271677.92</v>
      </c>
      <c r="N72" s="5">
        <f t="shared" si="0"/>
        <v>3127864.53</v>
      </c>
    </row>
    <row r="73" spans="1:14" ht="12.75">
      <c r="A73" t="s">
        <v>61</v>
      </c>
      <c r="B73" s="37">
        <v>174319.87</v>
      </c>
      <c r="C73" s="37">
        <v>169971.4</v>
      </c>
      <c r="D73" s="37">
        <v>171175.43</v>
      </c>
      <c r="E73" s="37">
        <v>149522.09</v>
      </c>
      <c r="F73" s="37">
        <v>158451.04</v>
      </c>
      <c r="G73" s="37">
        <v>143448.35</v>
      </c>
      <c r="H73" s="37">
        <v>159060.45</v>
      </c>
      <c r="I73" s="37">
        <v>145027.09</v>
      </c>
      <c r="J73" s="37">
        <v>155149.28</v>
      </c>
      <c r="K73" s="37">
        <v>156540.55</v>
      </c>
      <c r="L73" s="37">
        <v>146012.94</v>
      </c>
      <c r="M73" s="37">
        <v>150590.18</v>
      </c>
      <c r="N73" s="5">
        <f t="shared" si="0"/>
        <v>1879268.6700000002</v>
      </c>
    </row>
    <row r="74" spans="1:14" ht="12.75">
      <c r="A74" t="s">
        <v>62</v>
      </c>
      <c r="B74" s="37">
        <v>35599.04</v>
      </c>
      <c r="C74" s="37">
        <v>34744.43</v>
      </c>
      <c r="D74" s="37">
        <v>39302.49</v>
      </c>
      <c r="E74" s="37">
        <v>37550.64</v>
      </c>
      <c r="F74" s="37">
        <v>35587.85</v>
      </c>
      <c r="G74" s="37">
        <v>36784.46</v>
      </c>
      <c r="H74" s="37">
        <v>39207.18</v>
      </c>
      <c r="I74" s="37">
        <v>34470.93</v>
      </c>
      <c r="J74" s="37">
        <v>38242.75</v>
      </c>
      <c r="K74" s="37">
        <v>42283.24</v>
      </c>
      <c r="L74" s="37">
        <v>40056.6</v>
      </c>
      <c r="M74" s="37">
        <v>38291.43</v>
      </c>
      <c r="N74" s="5">
        <f t="shared" si="0"/>
        <v>452121.0399999999</v>
      </c>
    </row>
    <row r="75" spans="1:14" ht="12.75">
      <c r="A75" t="s">
        <v>124</v>
      </c>
      <c r="B75" s="37">
        <v>2531047.48</v>
      </c>
      <c r="C75" s="37">
        <v>2518469.16</v>
      </c>
      <c r="D75" s="37">
        <v>2327254.46</v>
      </c>
      <c r="E75" s="37">
        <v>2240168.02</v>
      </c>
      <c r="F75" s="37">
        <v>2391796.91</v>
      </c>
      <c r="G75" s="37">
        <v>2402856.8</v>
      </c>
      <c r="H75" s="37">
        <v>2704413.39</v>
      </c>
      <c r="I75" s="37">
        <v>2547458.77</v>
      </c>
      <c r="J75" s="37">
        <v>2745817.93</v>
      </c>
      <c r="K75" s="37">
        <v>3058849.17</v>
      </c>
      <c r="L75" s="37">
        <v>2714964.2</v>
      </c>
      <c r="M75" s="37">
        <v>2621493.25</v>
      </c>
      <c r="N75" s="5">
        <f t="shared" si="0"/>
        <v>30804589.540000003</v>
      </c>
    </row>
    <row r="76" spans="1:14" ht="12.75">
      <c r="A76" t="s">
        <v>125</v>
      </c>
      <c r="B76" s="37">
        <v>145760.96</v>
      </c>
      <c r="C76" s="37">
        <v>131117.18</v>
      </c>
      <c r="D76" s="37">
        <v>128682.38</v>
      </c>
      <c r="E76" s="37">
        <v>125950.22</v>
      </c>
      <c r="F76" s="37">
        <v>127600.59</v>
      </c>
      <c r="G76" s="37">
        <v>125522.84</v>
      </c>
      <c r="H76" s="37">
        <v>132009.08</v>
      </c>
      <c r="I76" s="37">
        <v>115083.7</v>
      </c>
      <c r="J76" s="37">
        <v>125637.19</v>
      </c>
      <c r="K76" s="37">
        <v>146341.48</v>
      </c>
      <c r="L76" s="37">
        <v>133775.18</v>
      </c>
      <c r="M76" s="37">
        <v>145774.48</v>
      </c>
      <c r="N76" s="5">
        <f t="shared" si="0"/>
        <v>1583255.2799999998</v>
      </c>
    </row>
    <row r="77" spans="1:14" ht="12.75">
      <c r="A77" t="s">
        <v>126</v>
      </c>
      <c r="B77" s="37">
        <v>3492137.46</v>
      </c>
      <c r="C77" s="37">
        <v>3458744.24</v>
      </c>
      <c r="D77" s="37">
        <v>2349784.22</v>
      </c>
      <c r="E77" s="37">
        <v>1801974.34</v>
      </c>
      <c r="F77" s="37">
        <v>1770083.25</v>
      </c>
      <c r="G77" s="37">
        <v>1417610.86</v>
      </c>
      <c r="H77" s="37">
        <v>1407561.94</v>
      </c>
      <c r="I77" s="37">
        <v>1256511.93</v>
      </c>
      <c r="J77" s="37">
        <v>1523340.18</v>
      </c>
      <c r="K77" s="37">
        <v>2208764.81</v>
      </c>
      <c r="L77" s="37">
        <v>2385486.52</v>
      </c>
      <c r="M77" s="37">
        <v>2833960.3</v>
      </c>
      <c r="N77" s="5">
        <f>SUM(B77:M77)</f>
        <v>25905960.049999997</v>
      </c>
    </row>
    <row r="78" spans="1:14" ht="12.75">
      <c r="A78" t="s">
        <v>66</v>
      </c>
      <c r="B78" s="37">
        <v>114878.9</v>
      </c>
      <c r="C78" s="37">
        <v>111746.85</v>
      </c>
      <c r="D78" s="37">
        <v>104306.94</v>
      </c>
      <c r="E78" s="37">
        <v>107680.25</v>
      </c>
      <c r="F78" s="37">
        <v>106841.81</v>
      </c>
      <c r="G78" s="37">
        <v>111220.44</v>
      </c>
      <c r="H78" s="37">
        <v>120228.84</v>
      </c>
      <c r="I78" s="37">
        <v>102682.85</v>
      </c>
      <c r="J78" s="37">
        <v>120599.31</v>
      </c>
      <c r="K78" s="37">
        <v>124621.02</v>
      </c>
      <c r="L78" s="37">
        <v>112833.43</v>
      </c>
      <c r="M78" s="37">
        <v>115998.42</v>
      </c>
      <c r="N78" s="5">
        <f>SUM(B78:M78)</f>
        <v>1353639.0599999998</v>
      </c>
    </row>
    <row r="79" spans="1:14" ht="12.75">
      <c r="A79" t="s">
        <v>127</v>
      </c>
      <c r="B79" s="37">
        <v>13341434</v>
      </c>
      <c r="C79" s="37">
        <v>11779287.719999999</v>
      </c>
      <c r="D79" s="37">
        <v>11577860.21</v>
      </c>
      <c r="E79" s="37">
        <v>13421506.49</v>
      </c>
      <c r="F79" s="37">
        <v>13607393.16</v>
      </c>
      <c r="G79" s="37">
        <v>13935029.7</v>
      </c>
      <c r="H79" s="37">
        <v>18661191.8</v>
      </c>
      <c r="I79" s="37">
        <v>13498854.93</v>
      </c>
      <c r="J79" s="37">
        <v>13627928.78</v>
      </c>
      <c r="K79" s="37">
        <v>14887547.93</v>
      </c>
      <c r="L79" s="37">
        <v>13888179.49</v>
      </c>
      <c r="M79" s="37">
        <v>14015318.16</v>
      </c>
      <c r="N79" s="5">
        <f>SUM(B79:M79)</f>
        <v>166241532.37</v>
      </c>
    </row>
    <row r="80" spans="1:12" ht="12.75">
      <c r="A80" t="s">
        <v>1</v>
      </c>
      <c r="E80" s="37"/>
      <c r="F80" s="35"/>
      <c r="J80" s="35"/>
      <c r="L80" s="35"/>
    </row>
    <row r="81" spans="1:14" ht="12.75">
      <c r="A81" t="s">
        <v>68</v>
      </c>
      <c r="B81" s="5">
        <f>SUM(B12:B79)</f>
        <v>159457348.22</v>
      </c>
      <c r="C81" s="5">
        <f aca="true" t="shared" si="1" ref="C81:M81">SUM(C12:C79)</f>
        <v>153390301.98000008</v>
      </c>
      <c r="D81" s="5">
        <f t="shared" si="1"/>
        <v>150178010.24</v>
      </c>
      <c r="E81" s="5">
        <f t="shared" si="1"/>
        <v>150223454.49000004</v>
      </c>
      <c r="F81" s="5">
        <f t="shared" si="1"/>
        <v>156066148.67999998</v>
      </c>
      <c r="G81" s="5">
        <f t="shared" si="1"/>
        <v>160878724.26000005</v>
      </c>
      <c r="H81" s="5">
        <f t="shared" si="1"/>
        <v>188549270.26000005</v>
      </c>
      <c r="I81" s="5">
        <f t="shared" si="1"/>
        <v>165640903.73000005</v>
      </c>
      <c r="J81" s="5">
        <f t="shared" si="1"/>
        <v>170924388.24999997</v>
      </c>
      <c r="K81" s="5">
        <f t="shared" si="1"/>
        <v>194459537.04999995</v>
      </c>
      <c r="L81" s="5">
        <f t="shared" si="1"/>
        <v>176323925.97000003</v>
      </c>
      <c r="M81" s="5">
        <f t="shared" si="1"/>
        <v>171174119.42</v>
      </c>
      <c r="N81" s="5">
        <f>SUM(B81:M81)</f>
        <v>1997266132.5500002</v>
      </c>
    </row>
    <row r="83" ht="12.75">
      <c r="L83" s="35"/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zoomScalePageLayoutView="0" workbookViewId="0" topLeftCell="A8">
      <pane xSplit="1" ySplit="3" topLeftCell="B37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J48" sqref="J48"/>
    </sheetView>
  </sheetViews>
  <sheetFormatPr defaultColWidth="9.33203125" defaultRowHeight="12.75"/>
  <cols>
    <col min="1" max="1" width="16.16015625" style="0" bestFit="1" customWidth="1"/>
    <col min="2" max="4" width="10.16015625" style="0" customWidth="1"/>
    <col min="5" max="11" width="10.16015625" style="0" bestFit="1" customWidth="1"/>
    <col min="12" max="12" width="10.16015625" style="31" bestFit="1" customWidth="1"/>
    <col min="13" max="13" width="10.16015625" style="0" bestFit="1" customWidth="1"/>
    <col min="14" max="14" width="11.16015625" style="0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3:14" ht="12.75">
      <c r="C8" s="6"/>
      <c r="N8" s="5"/>
    </row>
    <row r="9" spans="2:14" ht="12.75">
      <c r="B9" s="1">
        <f>'Local Option Sales Tax Coll'!B9</f>
        <v>41821</v>
      </c>
      <c r="C9" s="1">
        <f>'Local Option Sales Tax Coll'!C9</f>
        <v>41852</v>
      </c>
      <c r="D9" s="1">
        <f>'Local Option Sales Tax Coll'!D9</f>
        <v>41883</v>
      </c>
      <c r="E9" s="1">
        <f>'Local Option Sales Tax Coll'!E9</f>
        <v>41913</v>
      </c>
      <c r="F9" s="1">
        <f>'Local Option Sales Tax Coll'!F9</f>
        <v>41944</v>
      </c>
      <c r="G9" s="1">
        <f>'Local Option Sales Tax Coll'!G9</f>
        <v>41974</v>
      </c>
      <c r="H9" s="1">
        <f>'Local Option Sales Tax Coll'!H9</f>
        <v>42005</v>
      </c>
      <c r="I9" s="1">
        <f>'Local Option Sales Tax Coll'!I9</f>
        <v>42036</v>
      </c>
      <c r="J9" s="1">
        <f>'Local Option Sales Tax Coll'!J9</f>
        <v>42064</v>
      </c>
      <c r="K9" s="1">
        <f>'Local Option Sales Tax Coll'!K9</f>
        <v>42095</v>
      </c>
      <c r="L9" s="1">
        <f>'Local Option Sales Tax Coll'!L9</f>
        <v>42125</v>
      </c>
      <c r="M9" s="1">
        <f>'Local Option Sales Tax Coll'!M9</f>
        <v>42156</v>
      </c>
      <c r="N9" s="33" t="str">
        <f>'Local Option Sales Tax Coll'!N9</f>
        <v>SFY14-15</v>
      </c>
    </row>
    <row r="10" spans="1:14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2"/>
      <c r="M10" s="2"/>
      <c r="N10" s="5"/>
    </row>
    <row r="11" ht="12.75">
      <c r="A11" t="s">
        <v>1</v>
      </c>
    </row>
    <row r="12" spans="1:17" ht="12.75">
      <c r="A12" t="s">
        <v>2</v>
      </c>
      <c r="B12" s="5">
        <v>316485.13</v>
      </c>
      <c r="C12" s="5">
        <v>291654.91</v>
      </c>
      <c r="D12" s="6">
        <v>367973.28</v>
      </c>
      <c r="E12" s="6">
        <v>298946.45</v>
      </c>
      <c r="F12" s="6">
        <v>401994.32</v>
      </c>
      <c r="G12" s="6">
        <v>373751.65</v>
      </c>
      <c r="H12" s="27">
        <v>273978.27</v>
      </c>
      <c r="I12" s="6">
        <v>316326.13</v>
      </c>
      <c r="J12" s="6">
        <v>380667.68</v>
      </c>
      <c r="K12" s="6">
        <v>452305.24</v>
      </c>
      <c r="L12" s="27">
        <v>365630.23</v>
      </c>
      <c r="M12" s="6">
        <v>385997.51</v>
      </c>
      <c r="N12" s="5">
        <f aca="true" t="shared" si="0" ref="N12:N43">SUM(B12:M12)</f>
        <v>4225710.800000001</v>
      </c>
      <c r="Q12" s="27"/>
    </row>
    <row r="13" spans="1:17" ht="12.75">
      <c r="A13" t="s">
        <v>3</v>
      </c>
      <c r="B13" s="6">
        <v>2795.31</v>
      </c>
      <c r="C13" s="6">
        <v>2267.95</v>
      </c>
      <c r="D13" s="6">
        <v>2809.88</v>
      </c>
      <c r="E13" s="6">
        <v>2672.35</v>
      </c>
      <c r="F13" s="6">
        <v>2067.01</v>
      </c>
      <c r="G13" s="6">
        <v>2115.47</v>
      </c>
      <c r="H13" s="6">
        <v>2593.55</v>
      </c>
      <c r="I13" s="6">
        <v>2668.28</v>
      </c>
      <c r="J13" s="6">
        <v>3232.16</v>
      </c>
      <c r="K13" s="6">
        <v>3081.68</v>
      </c>
      <c r="L13" s="6">
        <v>2928.15</v>
      </c>
      <c r="M13" s="6">
        <v>3277.76</v>
      </c>
      <c r="N13" s="5">
        <f t="shared" si="0"/>
        <v>32509.550000000003</v>
      </c>
      <c r="Q13" s="6"/>
    </row>
    <row r="14" spans="1:17" ht="12.75">
      <c r="A14" t="s">
        <v>4</v>
      </c>
      <c r="B14" s="6">
        <v>3463549.92</v>
      </c>
      <c r="C14" s="6">
        <v>1925664.6</v>
      </c>
      <c r="D14" s="6">
        <v>1083598.58</v>
      </c>
      <c r="E14" s="6">
        <v>996614.31</v>
      </c>
      <c r="F14" s="6">
        <v>381414.04</v>
      </c>
      <c r="G14" s="6">
        <v>355906.64</v>
      </c>
      <c r="H14" s="6">
        <v>527158.92</v>
      </c>
      <c r="I14" s="6">
        <v>799202.67</v>
      </c>
      <c r="J14" s="6">
        <v>2258151.81</v>
      </c>
      <c r="K14" s="6">
        <v>1711329.26</v>
      </c>
      <c r="L14" s="6">
        <v>2057502.04</v>
      </c>
      <c r="M14" s="6">
        <v>3704786.22</v>
      </c>
      <c r="N14" s="5">
        <f t="shared" si="0"/>
        <v>19264879.009999998</v>
      </c>
      <c r="Q14" s="6"/>
    </row>
    <row r="15" spans="1:17" ht="12.75">
      <c r="A15" t="s">
        <v>5</v>
      </c>
      <c r="B15" s="6">
        <v>7518.78</v>
      </c>
      <c r="C15" s="40">
        <v>7504.93</v>
      </c>
      <c r="D15" s="6">
        <v>7119.57</v>
      </c>
      <c r="E15" s="6">
        <v>6748.91</v>
      </c>
      <c r="F15" s="6">
        <v>8959.27</v>
      </c>
      <c r="G15" s="28">
        <v>8086.53</v>
      </c>
      <c r="H15" s="6">
        <v>7329.12</v>
      </c>
      <c r="I15" s="6">
        <v>8373.11</v>
      </c>
      <c r="J15" s="6">
        <v>8984.82</v>
      </c>
      <c r="K15" s="6">
        <v>12170.47</v>
      </c>
      <c r="L15" s="6">
        <v>8583.33</v>
      </c>
      <c r="M15" s="6">
        <v>8647.03</v>
      </c>
      <c r="N15" s="5">
        <f t="shared" si="0"/>
        <v>100025.87000000001</v>
      </c>
      <c r="Q15" s="6"/>
    </row>
    <row r="16" spans="1:17" ht="12.75">
      <c r="A16" t="s">
        <v>6</v>
      </c>
      <c r="B16" s="6">
        <v>844773.85</v>
      </c>
      <c r="C16" s="6">
        <v>926077.76</v>
      </c>
      <c r="D16" s="6">
        <v>766539.45</v>
      </c>
      <c r="E16" s="6">
        <v>626565.95</v>
      </c>
      <c r="F16" s="6">
        <v>656720.22</v>
      </c>
      <c r="G16" s="6">
        <v>645180.4</v>
      </c>
      <c r="H16" s="6">
        <v>781715.24</v>
      </c>
      <c r="I16" s="6">
        <v>941598.83</v>
      </c>
      <c r="J16" s="6">
        <v>1170995.34</v>
      </c>
      <c r="K16" s="6">
        <v>1585297.27</v>
      </c>
      <c r="L16" s="6">
        <v>1054167.2</v>
      </c>
      <c r="M16" s="6">
        <v>876094.28</v>
      </c>
      <c r="N16" s="5">
        <f t="shared" si="0"/>
        <v>10875725.79</v>
      </c>
      <c r="Q16" s="6"/>
    </row>
    <row r="17" spans="1:17" ht="12.75">
      <c r="A17" t="s">
        <v>7</v>
      </c>
      <c r="B17" s="6">
        <v>3565975.82</v>
      </c>
      <c r="C17" s="6">
        <v>3345489.17</v>
      </c>
      <c r="D17" s="6">
        <v>2675355.48</v>
      </c>
      <c r="E17" s="6">
        <v>3695370.89</v>
      </c>
      <c r="F17" s="6">
        <v>4099543.36</v>
      </c>
      <c r="G17" s="6">
        <v>5183257.54</v>
      </c>
      <c r="H17" s="6">
        <v>6485370.27</v>
      </c>
      <c r="I17" s="6">
        <v>7088532.64</v>
      </c>
      <c r="J17" s="6">
        <v>7410654.58</v>
      </c>
      <c r="K17" s="6">
        <v>5459886.56</v>
      </c>
      <c r="L17" s="6">
        <v>4045322.9</v>
      </c>
      <c r="M17" s="6">
        <v>3618224.01</v>
      </c>
      <c r="N17" s="5">
        <f t="shared" si="0"/>
        <v>56672983.22</v>
      </c>
      <c r="Q17" s="6"/>
    </row>
    <row r="18" spans="1:17" ht="12.75">
      <c r="A18" s="31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5">
        <f t="shared" si="0"/>
        <v>0</v>
      </c>
      <c r="Q18" s="6"/>
    </row>
    <row r="19" spans="1:17" ht="12.75">
      <c r="A19" t="s">
        <v>9</v>
      </c>
      <c r="B19" s="5">
        <v>140806</v>
      </c>
      <c r="C19" s="6">
        <v>177886.47</v>
      </c>
      <c r="D19" s="6">
        <v>135978.79</v>
      </c>
      <c r="E19" s="6">
        <v>168779.07</v>
      </c>
      <c r="F19" s="6">
        <v>110217.61</v>
      </c>
      <c r="G19" s="6">
        <v>131364.11</v>
      </c>
      <c r="H19" s="6">
        <v>298088.81</v>
      </c>
      <c r="I19" s="6">
        <v>418781.99</v>
      </c>
      <c r="J19" s="6">
        <v>493064.39</v>
      </c>
      <c r="K19" s="6">
        <v>869691.32</v>
      </c>
      <c r="L19" s="6">
        <v>263947</v>
      </c>
      <c r="M19" s="6">
        <v>175839.52</v>
      </c>
      <c r="N19" s="5">
        <f t="shared" si="0"/>
        <v>3384445.08</v>
      </c>
      <c r="Q19" s="6"/>
    </row>
    <row r="20" spans="1:17" ht="12.75">
      <c r="A20" t="s">
        <v>96</v>
      </c>
      <c r="B20" s="6">
        <v>57659.55</v>
      </c>
      <c r="C20" s="6">
        <v>89444.77</v>
      </c>
      <c r="D20" s="6">
        <v>67191.54</v>
      </c>
      <c r="E20" s="6">
        <v>42401.53</v>
      </c>
      <c r="F20" s="6">
        <v>46919.64</v>
      </c>
      <c r="G20" s="6">
        <v>54526.24</v>
      </c>
      <c r="H20" s="6">
        <v>60134.71</v>
      </c>
      <c r="I20" s="6">
        <v>80565.09</v>
      </c>
      <c r="J20" s="6">
        <v>96472.38</v>
      </c>
      <c r="K20" s="6">
        <v>107392.48</v>
      </c>
      <c r="L20" s="6">
        <v>71869.83</v>
      </c>
      <c r="M20" s="6">
        <v>62894.3</v>
      </c>
      <c r="N20" s="5">
        <f t="shared" si="0"/>
        <v>837472.0599999999</v>
      </c>
      <c r="Q20" s="6"/>
    </row>
    <row r="21" spans="1:17" ht="12.75">
      <c r="A21" t="s">
        <v>10</v>
      </c>
      <c r="B21" s="6">
        <v>46757.23</v>
      </c>
      <c r="C21" s="6">
        <v>45703.74</v>
      </c>
      <c r="D21" s="6">
        <v>56574.78</v>
      </c>
      <c r="E21" s="6">
        <v>39632.65</v>
      </c>
      <c r="F21" s="6">
        <v>47452.44</v>
      </c>
      <c r="G21" s="6">
        <v>42789.23</v>
      </c>
      <c r="H21" s="6">
        <v>40439.32</v>
      </c>
      <c r="I21" s="6">
        <v>47582</v>
      </c>
      <c r="J21" s="6">
        <v>47527.59</v>
      </c>
      <c r="K21" s="6">
        <v>55544.87</v>
      </c>
      <c r="L21" s="6">
        <v>52597.79</v>
      </c>
      <c r="M21" s="6">
        <v>54907.97</v>
      </c>
      <c r="N21" s="5">
        <f t="shared" si="0"/>
        <v>577509.61</v>
      </c>
      <c r="Q21" s="6"/>
    </row>
    <row r="22" spans="1:20" ht="12.75">
      <c r="A22" t="s">
        <v>11</v>
      </c>
      <c r="B22" s="5">
        <v>939361.91</v>
      </c>
      <c r="C22" s="6">
        <v>990654.28</v>
      </c>
      <c r="D22" s="6">
        <v>1011814.99</v>
      </c>
      <c r="E22" s="6">
        <v>684791.89</v>
      </c>
      <c r="F22" s="6">
        <v>965775.98</v>
      </c>
      <c r="G22" s="6">
        <v>1234199.84</v>
      </c>
      <c r="H22" s="6">
        <v>1949752.68</v>
      </c>
      <c r="I22" s="6">
        <v>2992177.05</v>
      </c>
      <c r="J22" s="6">
        <v>3105769.56</v>
      </c>
      <c r="K22" s="6">
        <v>4279366.61</v>
      </c>
      <c r="L22" s="6">
        <v>2049782.83</v>
      </c>
      <c r="M22" s="6">
        <v>1115481.89</v>
      </c>
      <c r="N22" s="5">
        <f t="shared" si="0"/>
        <v>21318929.509999998</v>
      </c>
      <c r="P22" s="8"/>
      <c r="Q22" s="6"/>
      <c r="R22" s="8"/>
      <c r="T22" s="5"/>
    </row>
    <row r="23" spans="1:20" ht="12.75">
      <c r="A23" t="s">
        <v>12</v>
      </c>
      <c r="B23" s="6">
        <v>81029.17</v>
      </c>
      <c r="C23" s="6">
        <v>84501.77</v>
      </c>
      <c r="D23" s="6">
        <v>68242.06</v>
      </c>
      <c r="E23" s="6">
        <v>62681.29</v>
      </c>
      <c r="F23" s="6">
        <v>88296</v>
      </c>
      <c r="G23" s="6">
        <v>80616.38</v>
      </c>
      <c r="H23" s="6">
        <v>75271.08</v>
      </c>
      <c r="I23" s="6">
        <v>82300.89</v>
      </c>
      <c r="J23" s="6">
        <v>90788.54</v>
      </c>
      <c r="K23" s="6">
        <v>100869.1</v>
      </c>
      <c r="L23" s="6">
        <v>87240.7</v>
      </c>
      <c r="M23" s="6">
        <v>85488.85</v>
      </c>
      <c r="N23" s="5">
        <f t="shared" si="0"/>
        <v>987325.83</v>
      </c>
      <c r="P23" s="8"/>
      <c r="Q23" s="6"/>
      <c r="R23" s="8"/>
      <c r="T23" s="5"/>
    </row>
    <row r="24" spans="1:20" ht="12.75">
      <c r="A24" s="3" t="s">
        <v>128</v>
      </c>
      <c r="B24" s="6">
        <v>2247020</v>
      </c>
      <c r="C24" s="6">
        <v>2272647</v>
      </c>
      <c r="D24" s="6">
        <v>2343723</v>
      </c>
      <c r="E24" s="6">
        <v>2063398.87</v>
      </c>
      <c r="F24" s="6">
        <v>2301396.69</v>
      </c>
      <c r="G24" s="6">
        <v>3276782.49</v>
      </c>
      <c r="H24" s="6">
        <v>3499026.02</v>
      </c>
      <c r="I24" s="6">
        <v>4277996.16</v>
      </c>
      <c r="J24" s="6">
        <v>4484148.76</v>
      </c>
      <c r="K24" s="6">
        <v>4768172.23</v>
      </c>
      <c r="L24" s="6">
        <v>3475689.21</v>
      </c>
      <c r="M24" s="6">
        <v>2988983.23</v>
      </c>
      <c r="N24" s="5">
        <f t="shared" si="0"/>
        <v>37998983.66</v>
      </c>
      <c r="P24" s="8"/>
      <c r="Q24" s="6"/>
      <c r="R24" s="8"/>
      <c r="T24" s="5"/>
    </row>
    <row r="25" spans="1:20" ht="12.75">
      <c r="A25" t="s">
        <v>13</v>
      </c>
      <c r="B25" s="6">
        <v>2295.14</v>
      </c>
      <c r="C25" s="6">
        <v>2598.87</v>
      </c>
      <c r="D25" s="6">
        <v>2580.43</v>
      </c>
      <c r="E25" s="6">
        <v>1858.25</v>
      </c>
      <c r="F25" s="6">
        <v>2030.83</v>
      </c>
      <c r="G25" s="6">
        <v>2444.29</v>
      </c>
      <c r="H25" s="6">
        <v>2698.09</v>
      </c>
      <c r="I25" s="6">
        <v>6245.99</v>
      </c>
      <c r="J25" s="6">
        <v>7500.82</v>
      </c>
      <c r="K25" s="6">
        <v>9871.22</v>
      </c>
      <c r="L25" s="6">
        <v>4221.63</v>
      </c>
      <c r="M25" s="6">
        <v>4355.87</v>
      </c>
      <c r="N25" s="5">
        <f t="shared" si="0"/>
        <v>48701.43</v>
      </c>
      <c r="P25" s="8"/>
      <c r="Q25" s="6"/>
      <c r="R25" s="8"/>
      <c r="T25" s="5"/>
    </row>
    <row r="26" spans="1:20" ht="12.75">
      <c r="A26" t="s">
        <v>14</v>
      </c>
      <c r="B26" s="6">
        <v>2928.29</v>
      </c>
      <c r="C26" s="6">
        <v>4138.1</v>
      </c>
      <c r="D26" s="6">
        <v>2215.06</v>
      </c>
      <c r="E26" s="6">
        <v>1532.49</v>
      </c>
      <c r="F26" s="6">
        <v>1419.56</v>
      </c>
      <c r="G26" s="6">
        <v>1640.75</v>
      </c>
      <c r="H26" s="6">
        <v>1863.85</v>
      </c>
      <c r="I26" s="6">
        <v>2558.47</v>
      </c>
      <c r="J26" s="6">
        <v>1965.36</v>
      </c>
      <c r="K26" s="6">
        <v>3220.16</v>
      </c>
      <c r="L26" s="6">
        <v>2739.51</v>
      </c>
      <c r="M26" s="6">
        <v>3529.08</v>
      </c>
      <c r="N26" s="5">
        <f t="shared" si="0"/>
        <v>29750.68</v>
      </c>
      <c r="P26" s="8"/>
      <c r="Q26" s="6"/>
      <c r="R26" s="8"/>
      <c r="T26" s="5"/>
    </row>
    <row r="27" spans="1:20" ht="12.75">
      <c r="A27" t="s">
        <v>15</v>
      </c>
      <c r="B27" s="6">
        <f>1660242.65*(4/6)</f>
        <v>1106828.433333333</v>
      </c>
      <c r="C27" s="6">
        <f>1520670.36*(4/6)</f>
        <v>1013780.24</v>
      </c>
      <c r="D27" s="6">
        <f>1308489.97*(4/6)</f>
        <v>872326.6466666666</v>
      </c>
      <c r="E27" s="6">
        <f>1737688.01*(4/6)</f>
        <v>1158458.6733333333</v>
      </c>
      <c r="F27" s="6">
        <f>1458159.42*(4/6)</f>
        <v>972106.2799999999</v>
      </c>
      <c r="G27" s="6">
        <f>1301377.47*(4/6)</f>
        <v>867584.98</v>
      </c>
      <c r="H27" s="6">
        <f>1560766.81*(4/6)</f>
        <v>1040511.2066666667</v>
      </c>
      <c r="I27" s="6">
        <f>4/6*1610179.57</f>
        <v>1073453.0466666666</v>
      </c>
      <c r="J27" s="6">
        <f>4/6*1911706.3</f>
        <v>1274470.8666666667</v>
      </c>
      <c r="K27" s="6">
        <f>4/6*1887237.59</f>
        <v>1258158.3933333333</v>
      </c>
      <c r="L27" s="6">
        <f>4/6*1858037.38</f>
        <v>1238691.5866666664</v>
      </c>
      <c r="M27" s="6">
        <f>4/6*1705657.61</f>
        <v>1137105.0733333332</v>
      </c>
      <c r="N27" s="5">
        <f t="shared" si="0"/>
        <v>13013475.426666666</v>
      </c>
      <c r="P27" s="8"/>
      <c r="Q27" s="6"/>
      <c r="R27" s="8"/>
      <c r="T27" s="5"/>
    </row>
    <row r="28" spans="1:20" ht="12.75">
      <c r="A28" t="s">
        <v>16</v>
      </c>
      <c r="B28" s="6">
        <v>1309510.27</v>
      </c>
      <c r="C28" s="6">
        <v>1560277.67</v>
      </c>
      <c r="D28" s="6">
        <v>982523.97</v>
      </c>
      <c r="E28" s="6">
        <v>589690.36</v>
      </c>
      <c r="F28" s="6">
        <v>548072.09</v>
      </c>
      <c r="G28" s="6">
        <v>379003.57</v>
      </c>
      <c r="H28" s="6">
        <v>335807.41</v>
      </c>
      <c r="I28" s="6">
        <v>329989.92</v>
      </c>
      <c r="J28" s="6">
        <v>412271.39</v>
      </c>
      <c r="K28" s="6">
        <v>734256.72</v>
      </c>
      <c r="L28" s="6">
        <v>743489.92</v>
      </c>
      <c r="M28" s="6">
        <v>1012703.85</v>
      </c>
      <c r="N28" s="5">
        <f t="shared" si="0"/>
        <v>8937597.14</v>
      </c>
      <c r="P28" s="8"/>
      <c r="Q28" s="6"/>
      <c r="R28" s="8"/>
      <c r="T28" s="5"/>
    </row>
    <row r="29" spans="1:20" ht="12.75">
      <c r="A29" t="s">
        <v>17</v>
      </c>
      <c r="B29" s="6">
        <v>229695.95</v>
      </c>
      <c r="C29" s="6">
        <v>269627.39</v>
      </c>
      <c r="D29" s="6">
        <v>172563.75</v>
      </c>
      <c r="E29" s="6">
        <v>86872.1</v>
      </c>
      <c r="F29" s="6">
        <v>109251.39</v>
      </c>
      <c r="G29" s="6">
        <v>87063.44</v>
      </c>
      <c r="H29" s="6">
        <v>115190.09</v>
      </c>
      <c r="I29" s="6">
        <v>118497.95</v>
      </c>
      <c r="J29" s="6">
        <v>191295.17</v>
      </c>
      <c r="K29" s="6">
        <v>267913.41</v>
      </c>
      <c r="L29" s="6">
        <v>198520.4</v>
      </c>
      <c r="M29" s="6">
        <v>160582.89</v>
      </c>
      <c r="N29" s="5">
        <f t="shared" si="0"/>
        <v>2007073.9299999997</v>
      </c>
      <c r="P29" s="8"/>
      <c r="Q29" s="6"/>
      <c r="R29" s="8"/>
      <c r="T29" s="5"/>
    </row>
    <row r="30" spans="1:20" ht="12.75">
      <c r="A30" t="s">
        <v>18</v>
      </c>
      <c r="B30" s="6">
        <v>210040.66</v>
      </c>
      <c r="C30" s="6">
        <v>164039.27</v>
      </c>
      <c r="D30" s="6">
        <v>108718.16</v>
      </c>
      <c r="E30" s="6">
        <v>64137.38</v>
      </c>
      <c r="F30" s="6">
        <v>58825.59</v>
      </c>
      <c r="G30" s="6">
        <v>40024.12</v>
      </c>
      <c r="H30" s="6">
        <v>30942.62</v>
      </c>
      <c r="I30" s="6">
        <v>39186.25</v>
      </c>
      <c r="J30" s="6">
        <v>42268.55</v>
      </c>
      <c r="K30" s="6">
        <v>83440.25</v>
      </c>
      <c r="L30" s="6">
        <v>100692.54</v>
      </c>
      <c r="M30" s="6">
        <v>143649.36</v>
      </c>
      <c r="N30" s="5">
        <f t="shared" si="0"/>
        <v>1085964.75</v>
      </c>
      <c r="P30" s="8"/>
      <c r="Q30" s="6"/>
      <c r="R30" s="8"/>
      <c r="T30" s="5"/>
    </row>
    <row r="31" spans="1:20" ht="12.75">
      <c r="A31" t="s">
        <v>19</v>
      </c>
      <c r="B31" s="6">
        <v>9590.92</v>
      </c>
      <c r="C31" s="6">
        <v>9946.87</v>
      </c>
      <c r="D31" s="6">
        <v>8525.64</v>
      </c>
      <c r="E31" s="6">
        <v>7997.72</v>
      </c>
      <c r="F31" s="6">
        <v>12759.32</v>
      </c>
      <c r="G31" s="6">
        <v>11375.48</v>
      </c>
      <c r="H31" s="6">
        <v>7624.09</v>
      </c>
      <c r="I31" s="6">
        <v>7986.98</v>
      </c>
      <c r="J31" s="6">
        <v>10296.16</v>
      </c>
      <c r="K31" s="6">
        <v>14667.52</v>
      </c>
      <c r="L31" s="6">
        <v>11624.59</v>
      </c>
      <c r="M31" s="6">
        <v>13814.32</v>
      </c>
      <c r="N31" s="5">
        <f t="shared" si="0"/>
        <v>126209.60999999999</v>
      </c>
      <c r="P31" s="8"/>
      <c r="Q31" s="6"/>
      <c r="R31" s="8"/>
      <c r="T31" s="5"/>
    </row>
    <row r="32" spans="1:20" ht="12.75">
      <c r="A32" t="s">
        <v>20</v>
      </c>
      <c r="B32" s="6">
        <v>5369.21</v>
      </c>
      <c r="C32" s="6">
        <v>3799.65</v>
      </c>
      <c r="D32" s="6">
        <v>3529.13</v>
      </c>
      <c r="E32" s="6">
        <v>1633.45</v>
      </c>
      <c r="F32" s="6">
        <v>1586.37</v>
      </c>
      <c r="G32" s="6">
        <v>1128.43</v>
      </c>
      <c r="H32" s="6">
        <v>5913.15</v>
      </c>
      <c r="I32" s="6">
        <v>1826.77</v>
      </c>
      <c r="J32" s="6">
        <v>2053.34</v>
      </c>
      <c r="K32" s="6">
        <v>3401.81</v>
      </c>
      <c r="L32" s="6">
        <v>3915.12</v>
      </c>
      <c r="M32" s="6">
        <v>5741.09</v>
      </c>
      <c r="N32" s="5">
        <f t="shared" si="0"/>
        <v>39897.520000000004</v>
      </c>
      <c r="P32" s="8"/>
      <c r="Q32" s="6"/>
      <c r="R32" s="8"/>
      <c r="T32" s="5"/>
    </row>
    <row r="33" spans="1:20" ht="12.75">
      <c r="A33" t="s">
        <v>21</v>
      </c>
      <c r="B33" s="6">
        <v>834.5</v>
      </c>
      <c r="C33" s="6">
        <v>479.16</v>
      </c>
      <c r="D33" s="6">
        <v>573.13</v>
      </c>
      <c r="E33" s="6">
        <v>342.66</v>
      </c>
      <c r="F33" s="6">
        <v>864.73</v>
      </c>
      <c r="G33" s="6">
        <v>1625.5</v>
      </c>
      <c r="H33" s="6">
        <v>2368.31</v>
      </c>
      <c r="I33" s="6">
        <v>4786.77</v>
      </c>
      <c r="J33" s="6">
        <v>4136.83</v>
      </c>
      <c r="K33" s="6">
        <v>3182.75</v>
      </c>
      <c r="L33" s="6">
        <v>1328.18</v>
      </c>
      <c r="M33" s="6">
        <v>1050.33</v>
      </c>
      <c r="N33" s="5">
        <f t="shared" si="0"/>
        <v>21572.85</v>
      </c>
      <c r="P33" s="8"/>
      <c r="Q33" s="6"/>
      <c r="R33" s="8"/>
      <c r="T33" s="5"/>
    </row>
    <row r="34" spans="1:20" ht="12.75">
      <c r="A34" s="29" t="s">
        <v>22</v>
      </c>
      <c r="B34" s="6">
        <v>257543.73</v>
      </c>
      <c r="C34" s="6">
        <v>133384.21</v>
      </c>
      <c r="D34" s="6">
        <v>79179.75</v>
      </c>
      <c r="E34" s="6">
        <v>82127.62</v>
      </c>
      <c r="F34" s="6">
        <v>35827.63</v>
      </c>
      <c r="G34" s="6">
        <v>29606.11</v>
      </c>
      <c r="H34" s="6">
        <v>53759.34</v>
      </c>
      <c r="I34" s="6">
        <v>72228.62</v>
      </c>
      <c r="J34" s="6">
        <v>118822.19</v>
      </c>
      <c r="K34" s="6">
        <v>123821.44</v>
      </c>
      <c r="L34" s="6">
        <v>165511.19</v>
      </c>
      <c r="M34" s="6">
        <v>291242.74</v>
      </c>
      <c r="N34" s="5">
        <f t="shared" si="0"/>
        <v>1443054.5699999998</v>
      </c>
      <c r="P34" s="8"/>
      <c r="Q34" s="6"/>
      <c r="R34" s="8"/>
      <c r="T34" s="5"/>
    </row>
    <row r="35" spans="1:20" ht="12.75">
      <c r="A35" t="s">
        <v>23</v>
      </c>
      <c r="B35" s="6">
        <v>2823.72</v>
      </c>
      <c r="C35" s="6">
        <v>1742.14</v>
      </c>
      <c r="D35" s="6">
        <v>1581.4</v>
      </c>
      <c r="E35" s="6">
        <v>1550.02</v>
      </c>
      <c r="F35" s="6">
        <v>1684.33</v>
      </c>
      <c r="G35" s="6">
        <v>1751.07</v>
      </c>
      <c r="H35" s="6">
        <v>1723.64</v>
      </c>
      <c r="I35" s="6">
        <v>2317.92</v>
      </c>
      <c r="J35" s="6">
        <v>3317.96</v>
      </c>
      <c r="K35" s="6">
        <v>7236.17</v>
      </c>
      <c r="L35" s="6">
        <v>2604.18</v>
      </c>
      <c r="M35" s="6">
        <v>1963.54</v>
      </c>
      <c r="N35" s="5">
        <f t="shared" si="0"/>
        <v>30296.090000000004</v>
      </c>
      <c r="P35" s="8"/>
      <c r="Q35" s="6"/>
      <c r="R35" s="8"/>
      <c r="T35" s="5"/>
    </row>
    <row r="36" spans="1:20" ht="12.75">
      <c r="A36" s="31" t="s">
        <v>24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5">
        <f t="shared" si="0"/>
        <v>0</v>
      </c>
      <c r="P36" s="8"/>
      <c r="Q36" s="6"/>
      <c r="R36" s="8"/>
      <c r="T36" s="5"/>
    </row>
    <row r="37" spans="1:20" ht="12.75">
      <c r="A37" t="s">
        <v>25</v>
      </c>
      <c r="B37" s="6">
        <v>12177.67</v>
      </c>
      <c r="C37" s="6">
        <v>10380.46</v>
      </c>
      <c r="D37" s="6">
        <v>11377.22</v>
      </c>
      <c r="E37" s="6">
        <v>9727.82</v>
      </c>
      <c r="F37" s="6">
        <v>11059.89</v>
      </c>
      <c r="G37" s="6">
        <v>13419.34</v>
      </c>
      <c r="H37" s="6">
        <v>14360.92</v>
      </c>
      <c r="I37" s="6">
        <v>26560.26</v>
      </c>
      <c r="J37" s="6">
        <v>32004.63</v>
      </c>
      <c r="K37" s="6">
        <v>24486.61</v>
      </c>
      <c r="L37" s="6">
        <v>22956.69</v>
      </c>
      <c r="M37" s="6">
        <v>18248.3</v>
      </c>
      <c r="N37" s="5">
        <f t="shared" si="0"/>
        <v>206759.81</v>
      </c>
      <c r="P37" s="8"/>
      <c r="Q37" s="6"/>
      <c r="R37" s="8"/>
      <c r="T37" s="5"/>
    </row>
    <row r="38" spans="1:20" ht="12.75">
      <c r="A38" t="s">
        <v>26</v>
      </c>
      <c r="B38" s="6">
        <v>31414.27</v>
      </c>
      <c r="C38" s="6">
        <v>28560.48</v>
      </c>
      <c r="D38" s="6">
        <v>28826.42</v>
      </c>
      <c r="E38" s="6">
        <v>46473.83</v>
      </c>
      <c r="F38" s="6">
        <v>45556.28</v>
      </c>
      <c r="G38" s="6">
        <v>61174.18</v>
      </c>
      <c r="H38" s="6">
        <v>76774.25</v>
      </c>
      <c r="I38" s="6">
        <v>80463.2</v>
      </c>
      <c r="J38" s="6">
        <v>100505.99</v>
      </c>
      <c r="K38" s="6">
        <v>69684.32</v>
      </c>
      <c r="L38" s="6">
        <v>51856.01</v>
      </c>
      <c r="M38" s="6">
        <v>68601.65</v>
      </c>
      <c r="N38" s="5">
        <f t="shared" si="0"/>
        <v>689890.88</v>
      </c>
      <c r="P38" s="8"/>
      <c r="Q38" s="6"/>
      <c r="R38" s="8"/>
      <c r="T38" s="5"/>
    </row>
    <row r="39" spans="1:20" ht="12.75">
      <c r="A39" s="29" t="s">
        <v>138</v>
      </c>
      <c r="B39" s="6">
        <v>19205.53</v>
      </c>
      <c r="C39" s="6">
        <v>18366.75</v>
      </c>
      <c r="D39" s="6">
        <v>17990.81</v>
      </c>
      <c r="E39" s="38">
        <v>17446.92</v>
      </c>
      <c r="F39" s="6">
        <v>22523.86</v>
      </c>
      <c r="G39" s="6">
        <v>21048.7</v>
      </c>
      <c r="H39" s="6">
        <v>27647.65</v>
      </c>
      <c r="I39" s="36">
        <v>52246.11</v>
      </c>
      <c r="J39" s="6">
        <v>58400.96</v>
      </c>
      <c r="K39" s="6">
        <v>84295.71</v>
      </c>
      <c r="L39" s="6">
        <v>26865.85</v>
      </c>
      <c r="M39" s="6">
        <v>23873.46</v>
      </c>
      <c r="N39" s="5">
        <f t="shared" si="0"/>
        <v>389912.31</v>
      </c>
      <c r="P39" s="8"/>
      <c r="Q39" s="6"/>
      <c r="R39" s="8"/>
      <c r="T39" s="5"/>
    </row>
    <row r="40" spans="1:17" ht="12.75">
      <c r="A40" t="s">
        <v>28</v>
      </c>
      <c r="B40" s="6">
        <v>1502987.66</v>
      </c>
      <c r="C40" s="6">
        <v>2337446.79</v>
      </c>
      <c r="D40" s="27">
        <v>1853709.28</v>
      </c>
      <c r="E40" s="5">
        <v>1603619</v>
      </c>
      <c r="F40" s="6">
        <v>1931359.13</v>
      </c>
      <c r="G40" s="6">
        <v>1696114.6</v>
      </c>
      <c r="H40" s="6">
        <v>1891808.27</v>
      </c>
      <c r="I40" s="6">
        <v>2486025.21</v>
      </c>
      <c r="J40" s="6">
        <v>2814410.05</v>
      </c>
      <c r="K40" s="6">
        <v>3431845.17</v>
      </c>
      <c r="L40" s="6">
        <v>2746382.18</v>
      </c>
      <c r="M40" s="6">
        <v>2391363.05</v>
      </c>
      <c r="N40" s="5">
        <f t="shared" si="0"/>
        <v>26687070.389999997</v>
      </c>
      <c r="Q40" s="6"/>
    </row>
    <row r="41" spans="1:17" ht="12.75">
      <c r="A41" t="s">
        <v>29</v>
      </c>
      <c r="B41" s="6">
        <v>3620.37</v>
      </c>
      <c r="C41" s="6">
        <v>4484.8</v>
      </c>
      <c r="D41" s="6">
        <v>2409.98</v>
      </c>
      <c r="E41" s="39">
        <v>2239.19</v>
      </c>
      <c r="F41" s="6">
        <v>2936.7</v>
      </c>
      <c r="G41" s="6">
        <v>2916.21</v>
      </c>
      <c r="H41" s="6">
        <v>2550.8</v>
      </c>
      <c r="I41" s="6">
        <v>2314.55</v>
      </c>
      <c r="J41" s="6">
        <v>2442.7</v>
      </c>
      <c r="K41" s="6">
        <v>3583.2</v>
      </c>
      <c r="L41" s="6">
        <v>2602.72</v>
      </c>
      <c r="M41" s="6">
        <v>2701.78</v>
      </c>
      <c r="N41" s="5">
        <f t="shared" si="0"/>
        <v>34803</v>
      </c>
      <c r="Q41" s="6"/>
    </row>
    <row r="42" spans="1:17" ht="12.75">
      <c r="A42" t="s">
        <v>30</v>
      </c>
      <c r="B42" s="6">
        <v>138400.79</v>
      </c>
      <c r="C42" s="6">
        <v>148913.01</v>
      </c>
      <c r="D42" s="6">
        <v>130179.5</v>
      </c>
      <c r="E42" s="6">
        <v>92704.19</v>
      </c>
      <c r="F42" s="6">
        <v>121742.61</v>
      </c>
      <c r="G42" s="6">
        <v>158579.6</v>
      </c>
      <c r="H42" s="6">
        <v>187751.79</v>
      </c>
      <c r="I42" s="6">
        <v>258287.14</v>
      </c>
      <c r="J42" s="6"/>
      <c r="K42" s="6">
        <v>342963.51</v>
      </c>
      <c r="L42" s="6">
        <v>238156.41</v>
      </c>
      <c r="M42" s="6">
        <v>167101.37</v>
      </c>
      <c r="N42" s="5">
        <f t="shared" si="0"/>
        <v>1984779.92</v>
      </c>
      <c r="Q42" s="6"/>
    </row>
    <row r="43" spans="1:17" ht="12.75">
      <c r="A43" t="s">
        <v>31</v>
      </c>
      <c r="B43" s="6">
        <v>26252.88</v>
      </c>
      <c r="C43" s="6">
        <v>28116.54</v>
      </c>
      <c r="D43" s="6">
        <v>20220.06</v>
      </c>
      <c r="E43" s="39">
        <v>16258.8</v>
      </c>
      <c r="F43" s="6">
        <v>20679.36</v>
      </c>
      <c r="G43" s="6">
        <v>20291.97</v>
      </c>
      <c r="H43" s="6">
        <v>19457.18</v>
      </c>
      <c r="I43" s="6">
        <v>20918.43</v>
      </c>
      <c r="J43" s="6">
        <v>22332.98</v>
      </c>
      <c r="K43" s="6">
        <v>27865.72</v>
      </c>
      <c r="L43" s="6">
        <v>24624.25</v>
      </c>
      <c r="M43" s="6">
        <v>25315.54</v>
      </c>
      <c r="N43" s="5">
        <f t="shared" si="0"/>
        <v>272333.70999999996</v>
      </c>
      <c r="Q43" s="6"/>
    </row>
    <row r="44" spans="1:17" ht="12.75">
      <c r="A44" t="s">
        <v>32</v>
      </c>
      <c r="B44" s="6">
        <v>2587.14</v>
      </c>
      <c r="C44" s="6">
        <v>2317.12</v>
      </c>
      <c r="D44" s="6">
        <v>2341.67</v>
      </c>
      <c r="E44" s="39">
        <v>2178.89</v>
      </c>
      <c r="F44" s="6">
        <v>3270.37</v>
      </c>
      <c r="G44" s="6">
        <v>3385.62</v>
      </c>
      <c r="H44" s="6">
        <v>2150.66</v>
      </c>
      <c r="I44" s="6">
        <v>2053.62</v>
      </c>
      <c r="J44" s="6">
        <v>2200.7</v>
      </c>
      <c r="K44" s="6">
        <v>2716.63</v>
      </c>
      <c r="L44" s="6">
        <v>2433.41</v>
      </c>
      <c r="M44" s="6">
        <v>2568.68</v>
      </c>
      <c r="N44" s="5">
        <f aca="true" t="shared" si="1" ref="N44:N68">SUM(B44:M44)</f>
        <v>30204.51</v>
      </c>
      <c r="Q44" s="6"/>
    </row>
    <row r="45" spans="1:17" ht="12.75">
      <c r="A45" t="s">
        <v>33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5">
        <f t="shared" si="1"/>
        <v>0</v>
      </c>
      <c r="Q45" s="6"/>
    </row>
    <row r="46" spans="1:17" ht="12.75">
      <c r="A46" t="s">
        <v>34</v>
      </c>
      <c r="B46" s="6">
        <v>190577.87</v>
      </c>
      <c r="C46" s="6">
        <v>194816.71</v>
      </c>
      <c r="D46" s="6">
        <v>175858.68</v>
      </c>
      <c r="E46" s="6">
        <v>151179.46</v>
      </c>
      <c r="F46" s="6">
        <v>182051.86</v>
      </c>
      <c r="G46" s="6">
        <v>186033.54</v>
      </c>
      <c r="H46" s="6">
        <v>222585.05</v>
      </c>
      <c r="I46" s="6">
        <v>234581.55</v>
      </c>
      <c r="J46" s="6">
        <v>272011.68</v>
      </c>
      <c r="K46" s="6">
        <v>343791.31</v>
      </c>
      <c r="L46" s="6">
        <v>249307.6</v>
      </c>
      <c r="M46" s="6">
        <v>191504.55</v>
      </c>
      <c r="N46" s="5">
        <f t="shared" si="1"/>
        <v>2594299.86</v>
      </c>
      <c r="Q46" s="6"/>
    </row>
    <row r="47" spans="1:17" ht="12.75">
      <c r="A47" s="29" t="s">
        <v>35</v>
      </c>
      <c r="B47" s="6">
        <v>2233560.43</v>
      </c>
      <c r="C47" s="6">
        <v>2284279.4</v>
      </c>
      <c r="D47" s="6">
        <v>1753442.04</v>
      </c>
      <c r="E47" s="6">
        <v>1314009.59</v>
      </c>
      <c r="F47" s="6">
        <v>1567949.48</v>
      </c>
      <c r="G47" s="6">
        <v>2026109.15</v>
      </c>
      <c r="H47" s="6">
        <v>2949793.15</v>
      </c>
      <c r="I47" s="6">
        <v>4477215.18</v>
      </c>
      <c r="J47" s="6">
        <v>5506676.61</v>
      </c>
      <c r="K47" s="6">
        <v>6920082.19</v>
      </c>
      <c r="L47" s="6">
        <v>3521899.78</v>
      </c>
      <c r="M47" s="6">
        <v>2421777.27</v>
      </c>
      <c r="N47" s="5">
        <f t="shared" si="1"/>
        <v>36976794.27</v>
      </c>
      <c r="Q47" s="6"/>
    </row>
    <row r="48" spans="1:17" ht="12.75">
      <c r="A48" t="s">
        <v>36</v>
      </c>
      <c r="B48" s="6">
        <v>374902.52</v>
      </c>
      <c r="C48" s="6">
        <v>348992.38</v>
      </c>
      <c r="D48" s="6">
        <v>379367.48</v>
      </c>
      <c r="E48" s="6">
        <v>392473.21</v>
      </c>
      <c r="F48" s="6">
        <v>519361.38</v>
      </c>
      <c r="G48" s="6">
        <v>480304.85</v>
      </c>
      <c r="H48" s="6">
        <v>289307.5</v>
      </c>
      <c r="I48" s="6">
        <v>331500.81</v>
      </c>
      <c r="J48" s="6">
        <v>423949.86</v>
      </c>
      <c r="K48" s="6">
        <v>534413.09</v>
      </c>
      <c r="L48" s="6">
        <v>444944.02</v>
      </c>
      <c r="M48" s="6">
        <v>457685.48</v>
      </c>
      <c r="N48" s="5">
        <f t="shared" si="1"/>
        <v>4977202.58</v>
      </c>
      <c r="Q48" s="6"/>
    </row>
    <row r="49" spans="1:17" ht="12.75">
      <c r="A49" t="s">
        <v>37</v>
      </c>
      <c r="B49" s="6">
        <v>14809.6</v>
      </c>
      <c r="C49" s="6">
        <v>17009.09</v>
      </c>
      <c r="D49" s="6">
        <v>13455.36</v>
      </c>
      <c r="E49" s="39">
        <v>10713.69</v>
      </c>
      <c r="F49" s="6">
        <v>13355.97</v>
      </c>
      <c r="G49" s="6">
        <v>11528.14</v>
      </c>
      <c r="H49" s="6">
        <v>12257.85</v>
      </c>
      <c r="I49" s="6">
        <v>14925.11</v>
      </c>
      <c r="J49" s="6">
        <v>20336.96</v>
      </c>
      <c r="K49" s="6">
        <v>27002.74</v>
      </c>
      <c r="L49" s="6">
        <v>17341.88</v>
      </c>
      <c r="M49" s="6">
        <v>16437.85</v>
      </c>
      <c r="N49" s="5">
        <f t="shared" si="1"/>
        <v>189174.24000000002</v>
      </c>
      <c r="Q49" s="6"/>
    </row>
    <row r="50" spans="1:17" ht="12.75">
      <c r="A50" t="s">
        <v>38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5">
        <f t="shared" si="1"/>
        <v>0</v>
      </c>
      <c r="Q50" s="6"/>
    </row>
    <row r="51" spans="1:17" ht="12.75">
      <c r="A51" t="s">
        <v>39</v>
      </c>
      <c r="B51" s="6">
        <v>11135.92</v>
      </c>
      <c r="C51" s="6">
        <v>9764.73</v>
      </c>
      <c r="D51" s="6">
        <v>9469.68</v>
      </c>
      <c r="E51" s="39">
        <v>6823.23</v>
      </c>
      <c r="F51" s="6">
        <v>10365.38</v>
      </c>
      <c r="G51" s="6">
        <v>10497.65</v>
      </c>
      <c r="H51" s="6">
        <v>7719.24</v>
      </c>
      <c r="I51" s="6">
        <v>7443.61</v>
      </c>
      <c r="J51" s="6">
        <v>9588.82</v>
      </c>
      <c r="K51" s="6">
        <v>11451.91</v>
      </c>
      <c r="L51" s="6">
        <v>9532.76</v>
      </c>
      <c r="M51" s="6">
        <v>11478.7</v>
      </c>
      <c r="N51" s="5">
        <f t="shared" si="1"/>
        <v>115271.63</v>
      </c>
      <c r="Q51" s="6"/>
    </row>
    <row r="52" spans="1:17" ht="12.75">
      <c r="A52" t="s">
        <v>40</v>
      </c>
      <c r="B52" s="6">
        <v>864182.25</v>
      </c>
      <c r="C52" s="6">
        <v>632523.5</v>
      </c>
      <c r="D52" s="6">
        <v>491286.82</v>
      </c>
      <c r="E52" s="6">
        <v>551159.08</v>
      </c>
      <c r="F52" s="6">
        <v>562305.6</v>
      </c>
      <c r="G52" s="6">
        <v>847703.35</v>
      </c>
      <c r="H52" s="6">
        <v>1296397.44</v>
      </c>
      <c r="I52" s="6">
        <v>1426190.59</v>
      </c>
      <c r="J52" s="6">
        <v>1767720.21</v>
      </c>
      <c r="K52" s="6">
        <v>1069096.45</v>
      </c>
      <c r="L52" s="6">
        <v>800001.1</v>
      </c>
      <c r="M52" s="6">
        <v>1090206.59</v>
      </c>
      <c r="N52" s="5">
        <f t="shared" si="1"/>
        <v>11398772.979999999</v>
      </c>
      <c r="Q52" s="6"/>
    </row>
    <row r="53" spans="1:17" ht="12.75">
      <c r="A53" t="s">
        <v>41</v>
      </c>
      <c r="B53" s="6">
        <v>80693.86</v>
      </c>
      <c r="C53" s="6">
        <v>72535.67</v>
      </c>
      <c r="D53" s="6">
        <v>76284.15</v>
      </c>
      <c r="E53" s="6">
        <v>67376.41</v>
      </c>
      <c r="F53" s="6">
        <v>86344.4</v>
      </c>
      <c r="G53" s="6">
        <v>77200.49</v>
      </c>
      <c r="H53" s="6">
        <v>79452.4</v>
      </c>
      <c r="I53" s="6">
        <v>110113.77</v>
      </c>
      <c r="J53" s="6">
        <v>146017.67</v>
      </c>
      <c r="K53" s="6">
        <v>151591.83</v>
      </c>
      <c r="L53" s="6">
        <v>105188.75</v>
      </c>
      <c r="M53" s="6">
        <v>82839.94</v>
      </c>
      <c r="N53" s="5">
        <f t="shared" si="1"/>
        <v>1135639.3399999999</v>
      </c>
      <c r="Q53" s="6"/>
    </row>
    <row r="54" spans="1:17" ht="12.75">
      <c r="A54" t="s">
        <v>137</v>
      </c>
      <c r="B54" s="5">
        <v>56249.37</v>
      </c>
      <c r="C54" s="6">
        <v>106741.16</v>
      </c>
      <c r="D54" s="6">
        <v>71124.74</v>
      </c>
      <c r="E54" s="6">
        <v>68756.98</v>
      </c>
      <c r="F54" s="6">
        <v>71011.47</v>
      </c>
      <c r="G54" s="6">
        <v>90647.07</v>
      </c>
      <c r="H54" s="6">
        <v>109910.51</v>
      </c>
      <c r="I54" s="6">
        <v>191167.49</v>
      </c>
      <c r="J54" s="6">
        <v>226163.57</v>
      </c>
      <c r="K54" s="6">
        <v>280463.09</v>
      </c>
      <c r="L54" s="6">
        <v>149534.51</v>
      </c>
      <c r="M54" s="6">
        <v>101528.94</v>
      </c>
      <c r="N54" s="5">
        <f t="shared" si="1"/>
        <v>1523298.9</v>
      </c>
      <c r="Q54" s="6"/>
    </row>
    <row r="55" spans="1:17" ht="12.75">
      <c r="A55" t="s">
        <v>43</v>
      </c>
      <c r="B55" s="5">
        <f>0.8*2940825.34</f>
        <v>2352660.272</v>
      </c>
      <c r="C55" s="6">
        <f>0.8*3269049.03</f>
        <v>2615239.224</v>
      </c>
      <c r="D55">
        <f>0.8*2634490.22</f>
        <v>2107592.1760000004</v>
      </c>
      <c r="E55" s="6">
        <f>0.8*1985763.7</f>
        <v>1588610.96</v>
      </c>
      <c r="F55" s="6">
        <f>0.8*2499577.25</f>
        <v>1999661.8</v>
      </c>
      <c r="G55" s="6">
        <f>0.8*2763685</f>
        <v>2210948</v>
      </c>
      <c r="H55" s="6">
        <f>0.8*3774560.32</f>
        <v>3019648.256</v>
      </c>
      <c r="I55" s="6">
        <f>0.8*4471598.6</f>
        <v>3577278.88</v>
      </c>
      <c r="J55" s="6">
        <f>0.8*4976774.12</f>
        <v>3981419.296</v>
      </c>
      <c r="K55" s="6">
        <f>0.8*5640627.38</f>
        <v>4512501.904</v>
      </c>
      <c r="L55" s="6">
        <f>0.8*4274242.23</f>
        <v>3419393.7840000005</v>
      </c>
      <c r="M55" s="6">
        <f>0.8*3541810.48</f>
        <v>2833448.384</v>
      </c>
      <c r="N55" s="5">
        <f t="shared" si="1"/>
        <v>34218402.936000004</v>
      </c>
      <c r="Q55" s="6"/>
    </row>
    <row r="56" spans="1:17" ht="12.75">
      <c r="A56" t="s">
        <v>44</v>
      </c>
      <c r="B56" s="5">
        <v>517106.26</v>
      </c>
      <c r="C56" s="6">
        <v>599418.43</v>
      </c>
      <c r="D56" s="6">
        <v>392562.24</v>
      </c>
      <c r="E56" s="6">
        <v>304228.25</v>
      </c>
      <c r="F56" s="6">
        <v>352086.3</v>
      </c>
      <c r="G56" s="6">
        <v>251087</v>
      </c>
      <c r="H56" s="6">
        <v>205817.3</v>
      </c>
      <c r="I56" s="6">
        <v>244021.29</v>
      </c>
      <c r="J56" s="6">
        <v>326954.58</v>
      </c>
      <c r="K56" s="6">
        <v>546386.68</v>
      </c>
      <c r="L56" s="6">
        <v>540770.43</v>
      </c>
      <c r="M56" s="6">
        <v>493936.13</v>
      </c>
      <c r="N56" s="5">
        <f t="shared" si="1"/>
        <v>4774374.89</v>
      </c>
      <c r="Q56" s="6"/>
    </row>
    <row r="57" spans="1:17" ht="12.75">
      <c r="A57" t="s">
        <v>45</v>
      </c>
      <c r="B57" s="6">
        <v>3330612.35</v>
      </c>
      <c r="C57" s="6">
        <v>1907946.18</v>
      </c>
      <c r="D57" s="6">
        <v>1143072.91</v>
      </c>
      <c r="E57" s="6">
        <v>886981.06</v>
      </c>
      <c r="F57" s="6">
        <v>313442.31</v>
      </c>
      <c r="G57" s="6">
        <v>320915.76</v>
      </c>
      <c r="H57" s="6">
        <v>410853.35</v>
      </c>
      <c r="I57" s="6">
        <v>492951.35</v>
      </c>
      <c r="J57" s="6">
        <v>1033763.09</v>
      </c>
      <c r="K57" s="6">
        <v>1248990.41</v>
      </c>
      <c r="L57" s="6">
        <v>1628068.98</v>
      </c>
      <c r="M57" s="6">
        <v>3247331.26</v>
      </c>
      <c r="N57" s="5">
        <f t="shared" si="1"/>
        <v>15964929.01</v>
      </c>
      <c r="Q57" s="6"/>
    </row>
    <row r="58" spans="1:17" ht="12.75">
      <c r="A58" t="s">
        <v>46</v>
      </c>
      <c r="B58" s="6">
        <v>12318.93</v>
      </c>
      <c r="C58" s="6">
        <v>13315.99</v>
      </c>
      <c r="D58" s="6">
        <v>11161.83</v>
      </c>
      <c r="E58" s="39">
        <v>10775.53</v>
      </c>
      <c r="F58" s="6">
        <v>17492.25</v>
      </c>
      <c r="G58" s="6">
        <v>21221.63</v>
      </c>
      <c r="H58" s="6">
        <v>27395.08</v>
      </c>
      <c r="I58" s="6">
        <v>33413.35</v>
      </c>
      <c r="J58" s="6">
        <v>34469.98</v>
      </c>
      <c r="K58" s="6">
        <v>30342.07</v>
      </c>
      <c r="L58" s="6">
        <v>18581.62</v>
      </c>
      <c r="M58" s="6">
        <v>13568.26</v>
      </c>
      <c r="N58" s="5">
        <f t="shared" si="1"/>
        <v>244056.52000000002</v>
      </c>
      <c r="Q58" s="6"/>
    </row>
    <row r="59" spans="1:17" ht="12.75">
      <c r="A59" t="s">
        <v>47</v>
      </c>
      <c r="B59" s="6">
        <v>16243300</v>
      </c>
      <c r="C59" s="6">
        <v>14845400</v>
      </c>
      <c r="D59" s="6">
        <v>13755700</v>
      </c>
      <c r="E59" s="6">
        <v>17234000</v>
      </c>
      <c r="F59" s="6">
        <v>17415400</v>
      </c>
      <c r="G59" s="6">
        <v>18265800</v>
      </c>
      <c r="H59" s="6">
        <v>18838400</v>
      </c>
      <c r="I59" s="6">
        <v>19751400</v>
      </c>
      <c r="J59" s="6">
        <v>24617600</v>
      </c>
      <c r="K59" s="6">
        <v>20851200</v>
      </c>
      <c r="L59" s="6">
        <v>17678200</v>
      </c>
      <c r="M59" s="6">
        <v>19088300</v>
      </c>
      <c r="N59" s="5">
        <f t="shared" si="1"/>
        <v>218584700</v>
      </c>
      <c r="Q59" s="6"/>
    </row>
    <row r="60" spans="1:17" ht="12.75">
      <c r="A60" t="s">
        <v>48</v>
      </c>
      <c r="B60" s="5">
        <v>3676025.17</v>
      </c>
      <c r="C60" s="6">
        <v>3820870.63</v>
      </c>
      <c r="D60" s="6">
        <v>3153240.62</v>
      </c>
      <c r="E60" s="6">
        <v>2719621.39</v>
      </c>
      <c r="F60" s="6">
        <v>2958390.8</v>
      </c>
      <c r="G60" s="6">
        <v>3002887.64</v>
      </c>
      <c r="H60" s="6">
        <v>3797347.72</v>
      </c>
      <c r="I60" s="6">
        <v>3913774.81</v>
      </c>
      <c r="J60" s="6">
        <v>3752011.3</v>
      </c>
      <c r="K60" s="6">
        <v>5074278.87</v>
      </c>
      <c r="L60" s="6">
        <v>4278261.19</v>
      </c>
      <c r="M60" s="6">
        <v>3204094.42</v>
      </c>
      <c r="N60" s="5">
        <f t="shared" si="1"/>
        <v>43350804.559999995</v>
      </c>
      <c r="Q60" s="6"/>
    </row>
    <row r="61" spans="1:17" ht="12.75">
      <c r="A61" t="s">
        <v>49</v>
      </c>
      <c r="B61" s="6">
        <v>1795740.63</v>
      </c>
      <c r="C61" s="6">
        <v>1970480.65</v>
      </c>
      <c r="D61" s="6">
        <v>1621608.42</v>
      </c>
      <c r="E61" s="6">
        <v>1857806.02</v>
      </c>
      <c r="F61" s="6">
        <v>2751115.35</v>
      </c>
      <c r="G61" s="6">
        <v>3785957.76</v>
      </c>
      <c r="H61" s="6">
        <v>5065319.12</v>
      </c>
      <c r="I61" s="6">
        <v>6140423.56</v>
      </c>
      <c r="J61" s="6">
        <v>6690921.97</v>
      </c>
      <c r="K61" s="6">
        <v>4416637.33</v>
      </c>
      <c r="L61" s="6">
        <v>3002755.51</v>
      </c>
      <c r="M61" s="6">
        <v>2512755.17</v>
      </c>
      <c r="N61" s="5">
        <f t="shared" si="1"/>
        <v>41611521.489999995</v>
      </c>
      <c r="Q61" s="6"/>
    </row>
    <row r="62" spans="1:17" ht="12.75">
      <c r="A62" t="s">
        <v>50</v>
      </c>
      <c r="B62" s="6">
        <v>59069.04</v>
      </c>
      <c r="C62" s="6">
        <v>54663.39</v>
      </c>
      <c r="D62" s="6">
        <v>51521.08</v>
      </c>
      <c r="E62" s="39">
        <v>49056.92</v>
      </c>
      <c r="F62" s="6">
        <v>60229.65</v>
      </c>
      <c r="G62" s="6">
        <v>71464.7</v>
      </c>
      <c r="H62" s="6">
        <v>65687.81</v>
      </c>
      <c r="I62" s="6">
        <v>97768.76</v>
      </c>
      <c r="J62" s="6">
        <v>126936.65</v>
      </c>
      <c r="K62" s="6">
        <v>132896.57</v>
      </c>
      <c r="L62" s="6">
        <v>97920.72</v>
      </c>
      <c r="M62" s="6">
        <v>79086.34</v>
      </c>
      <c r="N62" s="5">
        <f t="shared" si="1"/>
        <v>946301.63</v>
      </c>
      <c r="Q62" s="6"/>
    </row>
    <row r="63" spans="1:17" ht="12.75">
      <c r="A63" t="s">
        <v>51</v>
      </c>
      <c r="B63" s="6">
        <v>3157956.91</v>
      </c>
      <c r="C63" s="6">
        <v>2504555.66</v>
      </c>
      <c r="D63" s="6">
        <v>1927455.64</v>
      </c>
      <c r="E63" s="6">
        <v>2289028.35</v>
      </c>
      <c r="F63" s="6">
        <v>2002683.6</v>
      </c>
      <c r="G63" s="6">
        <v>2391134.14</v>
      </c>
      <c r="H63" s="6">
        <v>3006838.96</v>
      </c>
      <c r="I63" s="6">
        <v>3895396.7</v>
      </c>
      <c r="J63" s="6">
        <v>6034716.02</v>
      </c>
      <c r="K63" s="6">
        <v>4180830.04</v>
      </c>
      <c r="L63" s="6">
        <v>3257050.72</v>
      </c>
      <c r="M63" s="6">
        <v>3569780.98</v>
      </c>
      <c r="N63" s="5">
        <f t="shared" si="1"/>
        <v>38217427.72</v>
      </c>
      <c r="Q63" s="6"/>
    </row>
    <row r="64" spans="1:17" ht="12.75">
      <c r="A64" t="s">
        <v>52</v>
      </c>
      <c r="B64" s="6">
        <v>680005.27</v>
      </c>
      <c r="C64" s="6">
        <v>694816.83</v>
      </c>
      <c r="D64" s="6">
        <v>694816.83</v>
      </c>
      <c r="E64" s="6">
        <v>470705.38</v>
      </c>
      <c r="F64" s="6">
        <v>607173.07</v>
      </c>
      <c r="G64" s="6">
        <v>522514.29</v>
      </c>
      <c r="H64" s="6">
        <v>700639.18</v>
      </c>
      <c r="I64" s="6">
        <v>740399.76</v>
      </c>
      <c r="J64" s="6">
        <v>931002.03</v>
      </c>
      <c r="K64" s="6">
        <v>152194.75</v>
      </c>
      <c r="L64" s="6">
        <v>949671.33</v>
      </c>
      <c r="M64" s="6">
        <v>704154.65</v>
      </c>
      <c r="N64" s="5">
        <f t="shared" si="1"/>
        <v>7848093.37</v>
      </c>
      <c r="Q64" s="6"/>
    </row>
    <row r="65" spans="1:17" ht="12.75">
      <c r="A65" t="s">
        <v>53</v>
      </c>
      <c r="B65" s="6">
        <v>23665.84</v>
      </c>
      <c r="C65" s="6">
        <v>20773.72</v>
      </c>
      <c r="D65" s="6">
        <v>20419.93</v>
      </c>
      <c r="E65" s="6">
        <v>18261.36</v>
      </c>
      <c r="F65" s="6">
        <v>23510.07</v>
      </c>
      <c r="G65" s="6">
        <v>18446.17</v>
      </c>
      <c r="H65" s="6">
        <v>26227.32</v>
      </c>
      <c r="I65" s="6">
        <v>31330.52</v>
      </c>
      <c r="J65" s="6">
        <v>41870.83</v>
      </c>
      <c r="K65" s="6">
        <v>34085.45</v>
      </c>
      <c r="L65" s="6">
        <v>30735.39</v>
      </c>
      <c r="M65" s="6">
        <v>23617.69</v>
      </c>
      <c r="N65" s="5">
        <f t="shared" si="1"/>
        <v>312944.29000000004</v>
      </c>
      <c r="Q65" s="6"/>
    </row>
    <row r="66" spans="1:17" ht="12.75">
      <c r="A66" t="s">
        <v>54</v>
      </c>
      <c r="B66" s="6">
        <v>889318.07</v>
      </c>
      <c r="C66" s="6">
        <v>996725.22</v>
      </c>
      <c r="D66" s="6">
        <v>681077.2</v>
      </c>
      <c r="E66" s="6">
        <v>466721.06</v>
      </c>
      <c r="F66" s="6">
        <v>524844.05</v>
      </c>
      <c r="G66" s="6">
        <v>591206.42</v>
      </c>
      <c r="H66" s="6">
        <v>603530.34</v>
      </c>
      <c r="I66" s="28">
        <v>639140.73</v>
      </c>
      <c r="J66" s="6">
        <v>768608.39</v>
      </c>
      <c r="K66" s="6">
        <v>1024941.6</v>
      </c>
      <c r="L66" s="6">
        <v>926966.85</v>
      </c>
      <c r="M66" s="6">
        <v>949948.38</v>
      </c>
      <c r="N66" s="5">
        <f t="shared" si="1"/>
        <v>9063028.309999999</v>
      </c>
      <c r="Q66" s="6"/>
    </row>
    <row r="67" spans="1:17" ht="12.75">
      <c r="A67" t="s">
        <v>55</v>
      </c>
      <c r="B67" s="6">
        <v>202630.2</v>
      </c>
      <c r="C67" s="6">
        <v>230595.81</v>
      </c>
      <c r="D67" s="6">
        <v>193452.92</v>
      </c>
      <c r="E67" s="6">
        <v>132063.35</v>
      </c>
      <c r="F67" s="6">
        <v>182524.58</v>
      </c>
      <c r="G67" s="6">
        <v>201085.39</v>
      </c>
      <c r="H67" s="6">
        <v>252888.17</v>
      </c>
      <c r="I67" s="6">
        <v>370227.91</v>
      </c>
      <c r="J67" s="6">
        <v>486168.53</v>
      </c>
      <c r="K67" s="6">
        <v>546105.07</v>
      </c>
      <c r="L67" s="6">
        <v>298800.52</v>
      </c>
      <c r="M67" s="6">
        <v>225347.71</v>
      </c>
      <c r="N67" s="5">
        <f t="shared" si="1"/>
        <v>3321890.1599999997</v>
      </c>
      <c r="Q67" s="6"/>
    </row>
    <row r="68" spans="1:17" ht="12.75">
      <c r="A68" t="s">
        <v>56</v>
      </c>
      <c r="B68" s="6">
        <v>427576.09</v>
      </c>
      <c r="C68" s="6">
        <v>228503.53</v>
      </c>
      <c r="D68" s="6">
        <v>135703.18</v>
      </c>
      <c r="E68" s="6">
        <v>97214.84</v>
      </c>
      <c r="F68" s="6">
        <v>64186.85</v>
      </c>
      <c r="G68" s="6">
        <v>73768.84</v>
      </c>
      <c r="H68" s="6">
        <v>68102.31</v>
      </c>
      <c r="I68" s="6">
        <v>82935.53</v>
      </c>
      <c r="J68" s="6">
        <v>146059.47</v>
      </c>
      <c r="K68" s="6">
        <v>166965.7</v>
      </c>
      <c r="L68" s="6">
        <v>233267</v>
      </c>
      <c r="M68" s="6">
        <v>365614.97</v>
      </c>
      <c r="N68" s="5">
        <f t="shared" si="1"/>
        <v>2089898.3099999998</v>
      </c>
      <c r="Q68" s="6"/>
    </row>
    <row r="69" spans="1:17" ht="12.75">
      <c r="A69" t="s">
        <v>57</v>
      </c>
      <c r="B69" s="5">
        <v>1269324.89</v>
      </c>
      <c r="C69" s="6">
        <v>1383236.6</v>
      </c>
      <c r="D69" s="6">
        <v>950152.27</v>
      </c>
      <c r="E69" s="6">
        <v>697161.09</v>
      </c>
      <c r="F69" s="6">
        <v>942957.44</v>
      </c>
      <c r="G69" s="6">
        <v>1010382.61</v>
      </c>
      <c r="H69" s="6">
        <v>1378965.65</v>
      </c>
      <c r="I69" s="6">
        <v>2361244.08</v>
      </c>
      <c r="J69" s="6">
        <v>2471465.17</v>
      </c>
      <c r="K69" s="6">
        <v>3001970.09</v>
      </c>
      <c r="L69" s="6">
        <v>1936873.48</v>
      </c>
      <c r="M69" s="6">
        <v>1257438.43</v>
      </c>
      <c r="N69" s="5">
        <f aca="true" t="shared" si="2" ref="N69:N76">SUM(B69:M69)</f>
        <v>18661171.8</v>
      </c>
      <c r="Q69" s="6"/>
    </row>
    <row r="70" spans="1:17" ht="12.75">
      <c r="A70" t="s">
        <v>58</v>
      </c>
      <c r="B70" s="5">
        <v>325396.5</v>
      </c>
      <c r="C70" s="6">
        <v>316969.89</v>
      </c>
      <c r="D70" s="6">
        <v>300955.35</v>
      </c>
      <c r="E70" s="6">
        <v>271010.79</v>
      </c>
      <c r="F70" s="6">
        <v>345553.42</v>
      </c>
      <c r="G70" s="6">
        <v>326890.8</v>
      </c>
      <c r="H70" s="6">
        <v>369179.12</v>
      </c>
      <c r="I70" s="6">
        <v>408722.33</v>
      </c>
      <c r="J70" s="6">
        <v>483661.31</v>
      </c>
      <c r="K70" s="6">
        <v>509179.07</v>
      </c>
      <c r="L70" s="6">
        <v>405854.61</v>
      </c>
      <c r="M70" s="6">
        <v>401958.83</v>
      </c>
      <c r="N70" s="5">
        <f t="shared" si="2"/>
        <v>4465332.02</v>
      </c>
      <c r="Q70" s="6"/>
    </row>
    <row r="71" spans="1:17" ht="12.75">
      <c r="A71" t="s">
        <v>59</v>
      </c>
      <c r="B71" s="6">
        <v>25061.23</v>
      </c>
      <c r="C71" s="6">
        <v>18984.92</v>
      </c>
      <c r="D71" s="6">
        <v>20553.66</v>
      </c>
      <c r="E71" s="39">
        <v>20107.26</v>
      </c>
      <c r="F71" s="6">
        <v>29014.15</v>
      </c>
      <c r="G71" s="6">
        <v>36537.56</v>
      </c>
      <c r="H71" s="6">
        <v>61589.77</v>
      </c>
      <c r="I71" s="6">
        <v>108710.37</v>
      </c>
      <c r="J71" s="6">
        <v>99954.77</v>
      </c>
      <c r="K71" s="6">
        <v>102828.36</v>
      </c>
      <c r="L71" s="6">
        <v>47018.47</v>
      </c>
      <c r="M71" s="6">
        <v>30921.04</v>
      </c>
      <c r="N71" s="5">
        <f t="shared" si="2"/>
        <v>601281.56</v>
      </c>
      <c r="Q71" s="6"/>
    </row>
    <row r="72" spans="1:17" ht="12.75">
      <c r="A72" t="s">
        <v>60</v>
      </c>
      <c r="B72" s="6">
        <v>16643.46</v>
      </c>
      <c r="C72" s="6">
        <v>15438.42</v>
      </c>
      <c r="D72" s="6">
        <v>15755.45</v>
      </c>
      <c r="E72" s="6">
        <v>20773.98</v>
      </c>
      <c r="F72" s="6">
        <v>18892.4</v>
      </c>
      <c r="G72" s="6">
        <v>14118.71</v>
      </c>
      <c r="H72" s="6">
        <v>16908.6</v>
      </c>
      <c r="I72" s="6">
        <v>12936.6</v>
      </c>
      <c r="J72" s="6">
        <v>25481.2</v>
      </c>
      <c r="K72" s="6">
        <v>22889.12</v>
      </c>
      <c r="L72" s="6">
        <v>20633.82</v>
      </c>
      <c r="M72" s="6">
        <v>19023.61</v>
      </c>
      <c r="N72" s="5">
        <f t="shared" si="2"/>
        <v>219495.37</v>
      </c>
      <c r="Q72" s="6"/>
    </row>
    <row r="73" spans="1:17" ht="12.75">
      <c r="A73" t="s">
        <v>130</v>
      </c>
      <c r="B73" s="6">
        <v>22618</v>
      </c>
      <c r="C73" s="6">
        <v>34613</v>
      </c>
      <c r="D73" s="6">
        <v>23557</v>
      </c>
      <c r="E73" s="6">
        <v>16332</v>
      </c>
      <c r="F73" s="6">
        <v>17095</v>
      </c>
      <c r="G73" s="6">
        <v>15145</v>
      </c>
      <c r="H73" s="6">
        <v>11886</v>
      </c>
      <c r="I73" s="6">
        <v>13168</v>
      </c>
      <c r="J73" s="6">
        <v>14443</v>
      </c>
      <c r="K73" s="6">
        <v>21004</v>
      </c>
      <c r="L73" s="6">
        <v>18929</v>
      </c>
      <c r="M73" s="6">
        <v>20298</v>
      </c>
      <c r="N73" s="5">
        <f t="shared" si="2"/>
        <v>229088</v>
      </c>
      <c r="Q73" s="6"/>
    </row>
    <row r="74" spans="1:17" ht="12.75">
      <c r="A74" t="s">
        <v>62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5">
        <f t="shared" si="2"/>
        <v>0</v>
      </c>
      <c r="Q74" s="6"/>
    </row>
    <row r="75" spans="1:17" ht="12.75">
      <c r="A75" t="s">
        <v>63</v>
      </c>
      <c r="B75" s="6">
        <v>1081349.85</v>
      </c>
      <c r="C75" s="6">
        <v>617764.69</v>
      </c>
      <c r="D75" s="6">
        <v>379849.01</v>
      </c>
      <c r="E75" s="6">
        <v>511674.61</v>
      </c>
      <c r="F75" s="6">
        <v>421360.16</v>
      </c>
      <c r="G75" s="6">
        <v>464040.23</v>
      </c>
      <c r="H75" s="6">
        <v>776468.32</v>
      </c>
      <c r="I75" s="27">
        <v>1142416.03</v>
      </c>
      <c r="J75" s="6">
        <v>1370133.82</v>
      </c>
      <c r="K75" s="6">
        <v>948052.42</v>
      </c>
      <c r="L75" s="6">
        <v>767867.84</v>
      </c>
      <c r="M75" s="6">
        <v>931793.85</v>
      </c>
      <c r="N75" s="5">
        <f t="shared" si="2"/>
        <v>9412770.83</v>
      </c>
      <c r="Q75" s="6"/>
    </row>
    <row r="76" spans="1:17" ht="12.75">
      <c r="A76" t="s">
        <v>125</v>
      </c>
      <c r="B76" s="5">
        <v>17591.48</v>
      </c>
      <c r="C76" s="6">
        <v>11393.89</v>
      </c>
      <c r="D76" s="6">
        <v>12032.25</v>
      </c>
      <c r="E76" s="39">
        <v>9347.78</v>
      </c>
      <c r="F76" s="6">
        <v>12532.11</v>
      </c>
      <c r="G76" s="6">
        <v>10661.37</v>
      </c>
      <c r="H76" s="6">
        <v>8621.34</v>
      </c>
      <c r="I76" s="6">
        <v>9225.79</v>
      </c>
      <c r="J76" s="6">
        <v>10089.01</v>
      </c>
      <c r="K76" s="6">
        <v>12844.26</v>
      </c>
      <c r="L76" s="6">
        <v>12176.92</v>
      </c>
      <c r="M76" s="6">
        <v>13431.73</v>
      </c>
      <c r="N76" s="5">
        <f t="shared" si="2"/>
        <v>139947.92999999996</v>
      </c>
      <c r="Q76" s="6"/>
    </row>
    <row r="77" spans="1:17" ht="12.75">
      <c r="A77" t="s">
        <v>65</v>
      </c>
      <c r="B77" s="6">
        <v>4054227.51</v>
      </c>
      <c r="C77" s="6">
        <v>2325550.45</v>
      </c>
      <c r="D77" s="6">
        <v>1744309.73</v>
      </c>
      <c r="E77" s="6">
        <v>969059.54</v>
      </c>
      <c r="F77" s="6">
        <v>493085.19</v>
      </c>
      <c r="G77" s="6">
        <v>475523.06</v>
      </c>
      <c r="H77" s="6">
        <v>425739.43</v>
      </c>
      <c r="I77" s="6">
        <v>505150.72</v>
      </c>
      <c r="J77" s="6">
        <v>1490939.61</v>
      </c>
      <c r="K77" s="6">
        <v>1514573.19</v>
      </c>
      <c r="L77" s="6">
        <v>2016049.72</v>
      </c>
      <c r="M77" s="6">
        <v>3677684.5</v>
      </c>
      <c r="N77" s="5">
        <f>SUM(B77:M77)</f>
        <v>19691892.65</v>
      </c>
      <c r="Q77" s="6"/>
    </row>
    <row r="78" spans="1:17" ht="12.75">
      <c r="A78" t="s">
        <v>66</v>
      </c>
      <c r="B78" s="6">
        <v>8652.69</v>
      </c>
      <c r="C78" s="6">
        <v>9571.93</v>
      </c>
      <c r="D78" s="6">
        <v>6015.91</v>
      </c>
      <c r="E78" s="39">
        <v>4773.39</v>
      </c>
      <c r="F78" s="6">
        <v>6097.41</v>
      </c>
      <c r="G78" s="6">
        <v>5295.09</v>
      </c>
      <c r="H78" s="6">
        <v>6614.52</v>
      </c>
      <c r="I78" s="6">
        <v>5030.86</v>
      </c>
      <c r="J78" s="6">
        <v>5885.3</v>
      </c>
      <c r="K78" s="6">
        <v>7423.47</v>
      </c>
      <c r="L78" s="6">
        <v>6052</v>
      </c>
      <c r="M78" s="6">
        <v>6745.88</v>
      </c>
      <c r="N78" s="5">
        <f>SUM(B78:M78)</f>
        <v>78158.45000000001</v>
      </c>
      <c r="Q78" s="6"/>
    </row>
    <row r="79" spans="1:14" ht="12.75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28"/>
      <c r="M79" s="5"/>
      <c r="N79" s="5"/>
    </row>
    <row r="80" spans="1:14" ht="12.75">
      <c r="A80" t="s">
        <v>68</v>
      </c>
      <c r="B80" s="5">
        <f aca="true" t="shared" si="3" ref="B80:M80">SUM(B12:B78)</f>
        <v>60602802.26533335</v>
      </c>
      <c r="C80" s="5">
        <f t="shared" si="3"/>
        <v>54805388.56400001</v>
      </c>
      <c r="D80" s="5">
        <f t="shared" si="3"/>
        <v>45201147.96266667</v>
      </c>
      <c r="E80" s="5">
        <f t="shared" si="3"/>
        <v>45683260.08333335</v>
      </c>
      <c r="F80" s="5">
        <f t="shared" si="3"/>
        <v>47586386.399999976</v>
      </c>
      <c r="G80" s="5">
        <f t="shared" si="3"/>
        <v>52605810.89000001</v>
      </c>
      <c r="H80" s="5">
        <f t="shared" si="3"/>
        <v>61933852.11266668</v>
      </c>
      <c r="I80" s="5">
        <f t="shared" si="3"/>
        <v>73014258.08666667</v>
      </c>
      <c r="J80" s="5">
        <f t="shared" si="3"/>
        <v>87968174.96266668</v>
      </c>
      <c r="K80" s="5">
        <f t="shared" si="3"/>
        <v>84298730.83733334</v>
      </c>
      <c r="L80" s="28">
        <f t="shared" si="3"/>
        <v>66014127.880666666</v>
      </c>
      <c r="M80" s="5">
        <f t="shared" si="3"/>
        <v>66599874.07733334</v>
      </c>
      <c r="N80" s="5">
        <f>SUM(B80:M80)</f>
        <v>746313814.1226667</v>
      </c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" right="0" top="0.5" bottom="0.25" header="0" footer="0"/>
  <pageSetup fitToHeight="10" horizontalDpi="600" verticalDpi="600"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76" sqref="M76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5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2" ht="12.75">
      <c r="N2"/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2:14" ht="12.75">
      <c r="B9" s="1">
        <f>'Local Option Sales Tax Coll'!B9</f>
        <v>41821</v>
      </c>
      <c r="C9" s="1">
        <f>'Local Option Sales Tax Coll'!C9</f>
        <v>41852</v>
      </c>
      <c r="D9" s="1">
        <f>'Local Option Sales Tax Coll'!D9</f>
        <v>41883</v>
      </c>
      <c r="E9" s="1">
        <f>'Local Option Sales Tax Coll'!E9</f>
        <v>41913</v>
      </c>
      <c r="F9" s="1">
        <f>'Local Option Sales Tax Coll'!F9</f>
        <v>41944</v>
      </c>
      <c r="G9" s="1">
        <f>'Local Option Sales Tax Coll'!G9</f>
        <v>41974</v>
      </c>
      <c r="H9" s="1">
        <f>'Local Option Sales Tax Coll'!H9</f>
        <v>42005</v>
      </c>
      <c r="I9" s="1">
        <f>'Local Option Sales Tax Coll'!I9</f>
        <v>42036</v>
      </c>
      <c r="J9" s="1">
        <f>'Local Option Sales Tax Coll'!J9</f>
        <v>42064</v>
      </c>
      <c r="K9" s="1">
        <f>'Local Option Sales Tax Coll'!K9</f>
        <v>42095</v>
      </c>
      <c r="L9" s="1">
        <f>'Local Option Sales Tax Coll'!L9</f>
        <v>42125</v>
      </c>
      <c r="M9" s="1">
        <f>'Local Option Sales Tax Coll'!M9</f>
        <v>42156</v>
      </c>
      <c r="N9" s="1" t="str">
        <f>'Local Option Sales Tax Coll'!N9</f>
        <v>SFY14-15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2.75">
      <c r="A11" t="s">
        <v>1</v>
      </c>
    </row>
    <row r="12" spans="1:14" ht="12.75">
      <c r="A12" t="s">
        <v>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5">
        <f>SUM(B12:M12)</f>
        <v>0</v>
      </c>
    </row>
    <row r="13" spans="1:14" ht="12.75">
      <c r="A13" t="s">
        <v>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5">
        <f aca="true" t="shared" si="0" ref="N13:N76">SUM(B13:M13)</f>
        <v>0</v>
      </c>
    </row>
    <row r="14" spans="1:14" ht="12.75">
      <c r="A14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5">
        <f t="shared" si="0"/>
        <v>0</v>
      </c>
    </row>
    <row r="15" spans="1:14" ht="12.75">
      <c r="A15" t="s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5">
        <f t="shared" si="0"/>
        <v>0</v>
      </c>
    </row>
    <row r="16" spans="1:14" ht="12.75">
      <c r="A16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5">
        <f t="shared" si="0"/>
        <v>0</v>
      </c>
    </row>
    <row r="17" spans="1:14" ht="12.75">
      <c r="A17" t="s">
        <v>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5">
        <f t="shared" si="0"/>
        <v>0</v>
      </c>
    </row>
    <row r="18" spans="1:14" ht="12.75">
      <c r="A18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5">
        <f t="shared" si="0"/>
        <v>0</v>
      </c>
    </row>
    <row r="19" spans="1:14" ht="12.75">
      <c r="A19" t="s">
        <v>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5">
        <f t="shared" si="0"/>
        <v>0</v>
      </c>
    </row>
    <row r="20" spans="1:14" ht="12.75">
      <c r="A20" t="s">
        <v>96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5">
        <f t="shared" si="0"/>
        <v>0</v>
      </c>
    </row>
    <row r="21" spans="1:14" ht="12.75">
      <c r="A21" t="s">
        <v>10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5">
        <f t="shared" si="0"/>
        <v>0</v>
      </c>
    </row>
    <row r="22" spans="1:14" ht="12.75">
      <c r="A22" t="s">
        <v>11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5">
        <f t="shared" si="0"/>
        <v>0</v>
      </c>
    </row>
    <row r="23" spans="1:14" ht="12.75">
      <c r="A23" t="s">
        <v>12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5">
        <f t="shared" si="0"/>
        <v>0</v>
      </c>
    </row>
    <row r="24" spans="1:14" ht="12.75">
      <c r="A24" s="24" t="s">
        <v>128</v>
      </c>
      <c r="B24" s="6">
        <v>4409782</v>
      </c>
      <c r="C24" s="6">
        <v>4703235</v>
      </c>
      <c r="D24" s="6">
        <v>4866068</v>
      </c>
      <c r="E24" s="6">
        <v>3889014</v>
      </c>
      <c r="F24" s="6">
        <v>4564328.81</v>
      </c>
      <c r="G24" s="6">
        <v>5891738.63</v>
      </c>
      <c r="H24" s="6">
        <v>4602866.82</v>
      </c>
      <c r="I24" s="6">
        <v>8178322.2</v>
      </c>
      <c r="J24" s="6">
        <v>9106833.4</v>
      </c>
      <c r="K24" s="6">
        <v>9396434.04</v>
      </c>
      <c r="L24" s="6">
        <v>7225789.17</v>
      </c>
      <c r="M24" s="6">
        <v>5942587.83</v>
      </c>
      <c r="N24" s="5">
        <f>SUM(B24:M24)</f>
        <v>72776999.9</v>
      </c>
    </row>
    <row r="25" spans="1:14" ht="12.75">
      <c r="A25" t="s">
        <v>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5">
        <f t="shared" si="0"/>
        <v>0</v>
      </c>
    </row>
    <row r="26" spans="1:14" ht="12.75">
      <c r="A26" t="s">
        <v>14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5">
        <f t="shared" si="0"/>
        <v>0</v>
      </c>
    </row>
    <row r="27" spans="1:14" ht="12.75">
      <c r="A27" s="25" t="s">
        <v>15</v>
      </c>
      <c r="B27" s="6">
        <f>'Tourist Development Tax'!B27/4*2</f>
        <v>553414.2166666666</v>
      </c>
      <c r="C27" s="6">
        <f>'Tourist Development Tax'!C27/4*2</f>
        <v>506890.12</v>
      </c>
      <c r="D27" s="6">
        <f>'Tourist Development Tax'!D27/4*2</f>
        <v>436163.3233333333</v>
      </c>
      <c r="E27" s="6">
        <f>'Tourist Development Tax'!E27/4*2</f>
        <v>579229.3366666667</v>
      </c>
      <c r="F27" s="6">
        <f>'Tourist Development Tax'!F27/4*2</f>
        <v>486053.13999999996</v>
      </c>
      <c r="G27" s="6">
        <f>'Tourist Development Tax'!G27/4*2</f>
        <v>433792.49</v>
      </c>
      <c r="H27" s="6">
        <f>'Tourist Development Tax'!H27/4*2</f>
        <v>520255.60333333333</v>
      </c>
      <c r="I27" s="6">
        <f>'Tourist Development Tax'!I27/4*2</f>
        <v>536726.5233333333</v>
      </c>
      <c r="J27" s="6">
        <f>'Tourist Development Tax'!J27/4*2</f>
        <v>637235.4333333333</v>
      </c>
      <c r="K27" s="6">
        <f>'Tourist Development Tax'!K27/4*2</f>
        <v>629079.1966666667</v>
      </c>
      <c r="L27" s="6">
        <f>'Tourist Development Tax'!L27/4*2</f>
        <v>619345.7933333332</v>
      </c>
      <c r="M27" s="6">
        <f>'Tourist Development Tax'!M27/4*2</f>
        <v>568552.5366666666</v>
      </c>
      <c r="N27" s="5">
        <f>SUM(B27:M27)</f>
        <v>6506737.713333333</v>
      </c>
    </row>
    <row r="28" spans="1:14" ht="12.75">
      <c r="A28" t="s">
        <v>16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5">
        <f t="shared" si="0"/>
        <v>0</v>
      </c>
    </row>
    <row r="29" spans="1:14" ht="12.75">
      <c r="A29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5">
        <f t="shared" si="0"/>
        <v>0</v>
      </c>
    </row>
    <row r="30" spans="1:14" ht="12.75">
      <c r="A30" t="s">
        <v>18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5">
        <f t="shared" si="0"/>
        <v>0</v>
      </c>
    </row>
    <row r="31" spans="1:14" ht="12.75">
      <c r="A31" t="s">
        <v>19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5">
        <f t="shared" si="0"/>
        <v>0</v>
      </c>
    </row>
    <row r="32" spans="1:14" ht="12.75">
      <c r="A32" t="s">
        <v>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5">
        <f t="shared" si="0"/>
        <v>0</v>
      </c>
    </row>
    <row r="33" spans="1:14" ht="12.75">
      <c r="A33" t="s">
        <v>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5">
        <f t="shared" si="0"/>
        <v>0</v>
      </c>
    </row>
    <row r="34" spans="1:14" ht="12.75">
      <c r="A34" t="s">
        <v>22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5">
        <f t="shared" si="0"/>
        <v>0</v>
      </c>
    </row>
    <row r="35" spans="1:14" ht="12.75">
      <c r="A35" t="s">
        <v>23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5">
        <f t="shared" si="0"/>
        <v>0</v>
      </c>
    </row>
    <row r="36" spans="1:14" ht="12.75">
      <c r="A36" t="s">
        <v>24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5">
        <f t="shared" si="0"/>
        <v>0</v>
      </c>
    </row>
    <row r="37" spans="1:14" ht="12.75">
      <c r="A37" t="s">
        <v>25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5">
        <f t="shared" si="0"/>
        <v>0</v>
      </c>
    </row>
    <row r="38" spans="1:14" ht="12.75">
      <c r="A38" t="s">
        <v>26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5">
        <f t="shared" si="0"/>
        <v>0</v>
      </c>
    </row>
    <row r="39" spans="1:14" ht="12.75">
      <c r="A39" t="s">
        <v>27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5">
        <f t="shared" si="0"/>
        <v>0</v>
      </c>
    </row>
    <row r="40" spans="1:14" ht="12.75">
      <c r="A40" t="s">
        <v>28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5">
        <f t="shared" si="0"/>
        <v>0</v>
      </c>
    </row>
    <row r="41" spans="1:14" ht="12.75">
      <c r="A41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5">
        <f t="shared" si="0"/>
        <v>0</v>
      </c>
    </row>
    <row r="42" spans="1:14" ht="12.75">
      <c r="A42" t="s">
        <v>30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5">
        <f t="shared" si="0"/>
        <v>0</v>
      </c>
    </row>
    <row r="43" spans="1:14" ht="12.75">
      <c r="A43" t="s">
        <v>31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5">
        <f t="shared" si="0"/>
        <v>0</v>
      </c>
    </row>
    <row r="44" spans="1:14" ht="12.75">
      <c r="A44" t="s">
        <v>32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5">
        <f t="shared" si="0"/>
        <v>0</v>
      </c>
    </row>
    <row r="45" spans="1:14" ht="12.75">
      <c r="A45" t="s">
        <v>33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5">
        <f t="shared" si="0"/>
        <v>0</v>
      </c>
    </row>
    <row r="46" spans="1:14" ht="12.75">
      <c r="A46" t="s">
        <v>34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5">
        <f t="shared" si="0"/>
        <v>0</v>
      </c>
    </row>
    <row r="47" spans="1:14" ht="12.75">
      <c r="A47" t="s">
        <v>35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5">
        <f t="shared" si="0"/>
        <v>0</v>
      </c>
    </row>
    <row r="48" spans="1:14" ht="12.75">
      <c r="A48" t="s">
        <v>36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5">
        <f t="shared" si="0"/>
        <v>0</v>
      </c>
    </row>
    <row r="49" spans="1:14" ht="12.75">
      <c r="A49" t="s">
        <v>37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5">
        <f t="shared" si="0"/>
        <v>0</v>
      </c>
    </row>
    <row r="50" spans="1:14" ht="12.75">
      <c r="A50" t="s">
        <v>38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5">
        <f t="shared" si="0"/>
        <v>0</v>
      </c>
    </row>
    <row r="51" spans="1:14" ht="12.75">
      <c r="A51" t="s">
        <v>39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5">
        <f t="shared" si="0"/>
        <v>0</v>
      </c>
    </row>
    <row r="52" spans="1:14" ht="12.75">
      <c r="A52" t="s">
        <v>40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5">
        <f t="shared" si="0"/>
        <v>0</v>
      </c>
    </row>
    <row r="53" spans="1:14" ht="12.75">
      <c r="A53" t="s">
        <v>41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5">
        <f t="shared" si="0"/>
        <v>0</v>
      </c>
    </row>
    <row r="54" spans="1:14" ht="12.75">
      <c r="A54" t="s">
        <v>42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5">
        <f t="shared" si="0"/>
        <v>0</v>
      </c>
    </row>
    <row r="55" spans="1:14" s="5" customFormat="1" ht="12.75">
      <c r="A55" s="34" t="s">
        <v>43</v>
      </c>
      <c r="B55" s="5">
        <f>'Tourist Development Tax'!B55/4</f>
        <v>588165.068</v>
      </c>
      <c r="C55" s="5">
        <f>'Tourist Development Tax'!C55/4</f>
        <v>653809.806</v>
      </c>
      <c r="D55" s="5">
        <f>'Tourist Development Tax'!D55/4</f>
        <v>526898.0440000001</v>
      </c>
      <c r="E55" s="5">
        <f>'Tourist Development Tax'!E55/4</f>
        <v>397152.74</v>
      </c>
      <c r="F55" s="5">
        <f>'Tourist Development Tax'!F55/4</f>
        <v>499915.45</v>
      </c>
      <c r="G55" s="5">
        <f>'Tourist Development Tax'!G55/4</f>
        <v>552737</v>
      </c>
      <c r="H55" s="5">
        <f>'Tourist Development Tax'!H55/4</f>
        <v>754912.064</v>
      </c>
      <c r="I55" s="5">
        <f>'Tourist Development Tax'!I55/4</f>
        <v>894319.72</v>
      </c>
      <c r="J55" s="5">
        <f>'Tourist Development Tax'!J55/4</f>
        <v>995354.824</v>
      </c>
      <c r="K55" s="5">
        <f>'Tourist Development Tax'!K55/4</f>
        <v>1128125.476</v>
      </c>
      <c r="L55" s="5">
        <f>'Tourist Development Tax'!L55/4</f>
        <v>854848.4460000001</v>
      </c>
      <c r="M55" s="5">
        <f>'Tourist Development Tax'!M55/4</f>
        <v>708362.096</v>
      </c>
      <c r="N55" s="5">
        <f>SUM(B55:M55)</f>
        <v>8554600.734000001</v>
      </c>
    </row>
    <row r="56" spans="1:14" ht="12.75">
      <c r="A56" t="s">
        <v>44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5">
        <f t="shared" si="0"/>
        <v>0</v>
      </c>
    </row>
    <row r="57" spans="1:14" ht="12.75">
      <c r="A57" t="s">
        <v>45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5">
        <f t="shared" si="0"/>
        <v>0</v>
      </c>
    </row>
    <row r="58" spans="1:14" ht="12.75">
      <c r="A58" t="s">
        <v>46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5">
        <f t="shared" si="0"/>
        <v>0</v>
      </c>
    </row>
    <row r="59" spans="1:14" ht="12.75">
      <c r="A59" t="s">
        <v>47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5">
        <f t="shared" si="0"/>
        <v>0</v>
      </c>
    </row>
    <row r="60" spans="1:14" ht="12.75">
      <c r="A60" t="s">
        <v>48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5">
        <f t="shared" si="0"/>
        <v>0</v>
      </c>
    </row>
    <row r="61" spans="1:14" ht="12.75">
      <c r="A61" t="s">
        <v>49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5">
        <f t="shared" si="0"/>
        <v>0</v>
      </c>
    </row>
    <row r="62" spans="1:14" ht="12.75">
      <c r="A62" t="s">
        <v>50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5">
        <f t="shared" si="0"/>
        <v>0</v>
      </c>
    </row>
    <row r="63" spans="1:14" ht="12.75">
      <c r="A63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5">
        <f t="shared" si="0"/>
        <v>0</v>
      </c>
    </row>
    <row r="64" spans="1:14" ht="12.75">
      <c r="A64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5">
        <f t="shared" si="0"/>
        <v>0</v>
      </c>
    </row>
    <row r="65" spans="1:14" ht="12.75">
      <c r="A65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5">
        <f t="shared" si="0"/>
        <v>0</v>
      </c>
    </row>
    <row r="66" spans="1:14" ht="12.75">
      <c r="A66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5">
        <f t="shared" si="0"/>
        <v>0</v>
      </c>
    </row>
    <row r="67" spans="1:14" ht="12.75">
      <c r="A6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5">
        <f t="shared" si="0"/>
        <v>0</v>
      </c>
    </row>
    <row r="68" spans="1:14" ht="12.75">
      <c r="A68" t="s">
        <v>56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5">
        <f t="shared" si="0"/>
        <v>0</v>
      </c>
    </row>
    <row r="69" spans="1:14" ht="12.75">
      <c r="A69" t="s">
        <v>57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5">
        <f t="shared" si="0"/>
        <v>0</v>
      </c>
    </row>
    <row r="70" spans="1:14" ht="12.75">
      <c r="A70" t="s">
        <v>58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5">
        <f t="shared" si="0"/>
        <v>0</v>
      </c>
    </row>
    <row r="71" spans="1:14" ht="12.75">
      <c r="A71" t="s">
        <v>59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5">
        <f t="shared" si="0"/>
        <v>0</v>
      </c>
    </row>
    <row r="72" spans="1:14" ht="12.75">
      <c r="A72" t="s">
        <v>60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5">
        <f t="shared" si="0"/>
        <v>0</v>
      </c>
    </row>
    <row r="73" spans="1:14" ht="12.75">
      <c r="A73" t="s">
        <v>130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5">
        <f t="shared" si="0"/>
        <v>0</v>
      </c>
    </row>
    <row r="74" spans="1:14" ht="12.75">
      <c r="A74" t="s">
        <v>62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5">
        <f t="shared" si="0"/>
        <v>0</v>
      </c>
    </row>
    <row r="75" spans="1:14" ht="12.75">
      <c r="A75" s="25" t="s">
        <v>63</v>
      </c>
      <c r="B75" s="6">
        <v>1081349.84</v>
      </c>
      <c r="C75" s="6">
        <v>617764.7</v>
      </c>
      <c r="D75" s="6">
        <v>379849</v>
      </c>
      <c r="E75" s="6">
        <v>511674.62</v>
      </c>
      <c r="F75" s="6">
        <v>421360.16</v>
      </c>
      <c r="G75" s="6">
        <v>464040.22</v>
      </c>
      <c r="H75" s="6">
        <v>776468.33</v>
      </c>
      <c r="I75" s="6">
        <v>1142416.04</v>
      </c>
      <c r="J75" s="6">
        <v>1370133.79</v>
      </c>
      <c r="K75" s="6">
        <v>948052.44</v>
      </c>
      <c r="L75" s="6">
        <v>767867.83</v>
      </c>
      <c r="M75" s="6">
        <v>931793.87</v>
      </c>
      <c r="N75" s="5">
        <f t="shared" si="0"/>
        <v>9412770.84</v>
      </c>
    </row>
    <row r="76" spans="1:14" ht="12.75">
      <c r="A76" t="s">
        <v>64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5">
        <f t="shared" si="0"/>
        <v>0</v>
      </c>
    </row>
    <row r="77" spans="1:14" ht="12.75">
      <c r="A77" t="s">
        <v>65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5">
        <f>SUM(B77:M77)</f>
        <v>0</v>
      </c>
    </row>
    <row r="78" spans="1:14" ht="12.75">
      <c r="A78" t="s">
        <v>66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68</v>
      </c>
      <c r="B80" s="5">
        <f aca="true" t="shared" si="1" ref="B80:M80">SUM(B12:B78)</f>
        <v>6632711.124666667</v>
      </c>
      <c r="C80" s="5">
        <f t="shared" si="1"/>
        <v>6481699.626</v>
      </c>
      <c r="D80" s="5">
        <f t="shared" si="1"/>
        <v>6208978.367333333</v>
      </c>
      <c r="E80" s="5">
        <f t="shared" si="1"/>
        <v>5377070.696666667</v>
      </c>
      <c r="F80" s="5">
        <f t="shared" si="1"/>
        <v>5971657.56</v>
      </c>
      <c r="G80" s="5">
        <f t="shared" si="1"/>
        <v>7342308.34</v>
      </c>
      <c r="H80" s="5">
        <f t="shared" si="1"/>
        <v>6654502.817333334</v>
      </c>
      <c r="I80" s="5">
        <f t="shared" si="1"/>
        <v>10751784.483333334</v>
      </c>
      <c r="J80" s="5">
        <f t="shared" si="1"/>
        <v>12109557.447333332</v>
      </c>
      <c r="K80" s="5">
        <f t="shared" si="1"/>
        <v>12101691.152666666</v>
      </c>
      <c r="L80" s="5">
        <f t="shared" si="1"/>
        <v>9467851.239333333</v>
      </c>
      <c r="M80" s="5">
        <f t="shared" si="1"/>
        <v>8151296.332666667</v>
      </c>
      <c r="N80" s="5">
        <f>SUM(B80:M80)</f>
        <v>97251109.18733332</v>
      </c>
    </row>
    <row r="82" ht="12.75">
      <c r="G82" s="5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2">
      <selection activeCell="M12" sqref="M12:M78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ht="12.75">
      <c r="N8" s="5"/>
    </row>
    <row r="9" spans="2:14" ht="12.75">
      <c r="B9" s="1">
        <f>'Local Option Sales Tax Coll'!B9</f>
        <v>41821</v>
      </c>
      <c r="C9" s="1">
        <f>'Local Option Sales Tax Coll'!C9</f>
        <v>41852</v>
      </c>
      <c r="D9" s="1">
        <f>'Local Option Sales Tax Coll'!D9</f>
        <v>41883</v>
      </c>
      <c r="E9" s="1">
        <f>'Local Option Sales Tax Coll'!E9</f>
        <v>41913</v>
      </c>
      <c r="F9" s="1">
        <f>'Local Option Sales Tax Coll'!F9</f>
        <v>41944</v>
      </c>
      <c r="G9" s="1">
        <f>'Local Option Sales Tax Coll'!G9</f>
        <v>41974</v>
      </c>
      <c r="H9" s="1">
        <f>'Local Option Sales Tax Coll'!H9</f>
        <v>42005</v>
      </c>
      <c r="I9" s="1">
        <f>'Local Option Sales Tax Coll'!I9</f>
        <v>42036</v>
      </c>
      <c r="J9" s="1">
        <f>'Local Option Sales Tax Coll'!J9</f>
        <v>42064</v>
      </c>
      <c r="K9" s="1">
        <f>'Local Option Sales Tax Coll'!K9</f>
        <v>42095</v>
      </c>
      <c r="L9" s="1">
        <f>'Local Option Sales Tax Coll'!L9</f>
        <v>42125</v>
      </c>
      <c r="M9" s="1">
        <f>'Local Option Sales Tax Coll'!M9</f>
        <v>42156</v>
      </c>
      <c r="N9" s="1" t="str">
        <f>'Local Option Sales Tax Coll'!N9</f>
        <v>SFY14-15</v>
      </c>
    </row>
    <row r="10" spans="1:14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ht="12.75">
      <c r="A11" t="s">
        <v>1</v>
      </c>
    </row>
    <row r="12" spans="1:14" ht="12.75">
      <c r="A12" t="s">
        <v>90</v>
      </c>
      <c r="B12" s="12">
        <v>97196.43</v>
      </c>
      <c r="C12" s="13">
        <v>99249.38</v>
      </c>
      <c r="D12" s="13">
        <v>100824.33</v>
      </c>
      <c r="E12" s="13">
        <v>96790.87</v>
      </c>
      <c r="F12" s="16">
        <v>97976.87</v>
      </c>
      <c r="G12" s="13">
        <v>98678.82</v>
      </c>
      <c r="H12" s="19">
        <v>99617.38</v>
      </c>
      <c r="I12" s="21">
        <v>101738.76</v>
      </c>
      <c r="J12" s="13">
        <v>103756.2</v>
      </c>
      <c r="K12" s="23">
        <v>117820.77</v>
      </c>
      <c r="L12" s="23">
        <v>118801.22</v>
      </c>
      <c r="M12" s="23">
        <v>118924.45</v>
      </c>
      <c r="N12" s="5">
        <f>SUM(B12:M12)</f>
        <v>1251375.48</v>
      </c>
    </row>
    <row r="13" spans="1:14" ht="12.75">
      <c r="A13" t="s">
        <v>91</v>
      </c>
      <c r="B13" s="12">
        <v>12457.24</v>
      </c>
      <c r="C13" s="13">
        <v>21308.77</v>
      </c>
      <c r="D13" s="13">
        <v>20506.17</v>
      </c>
      <c r="E13" s="13">
        <v>12038.08</v>
      </c>
      <c r="F13" s="16">
        <v>11443.01</v>
      </c>
      <c r="G13" s="13">
        <v>12087.8</v>
      </c>
      <c r="H13" s="19">
        <v>25108.07</v>
      </c>
      <c r="I13" s="21">
        <v>13660.73</v>
      </c>
      <c r="J13" s="13">
        <v>18145.51</v>
      </c>
      <c r="K13" s="23">
        <v>12345.97</v>
      </c>
      <c r="L13" s="23">
        <v>16619.9</v>
      </c>
      <c r="M13" s="23">
        <v>21847.9</v>
      </c>
      <c r="N13" s="5">
        <f aca="true" t="shared" si="0" ref="N13:N76">SUM(B13:M13)</f>
        <v>197569.14999999997</v>
      </c>
    </row>
    <row r="14" spans="1:14" ht="12.75">
      <c r="A14" s="31" t="s">
        <v>92</v>
      </c>
      <c r="B14" s="12">
        <v>96026.66</v>
      </c>
      <c r="C14" s="13">
        <v>103041.69</v>
      </c>
      <c r="D14" s="13">
        <v>91184.59</v>
      </c>
      <c r="E14" s="13">
        <v>82096.82</v>
      </c>
      <c r="F14" s="16">
        <v>85212.71</v>
      </c>
      <c r="G14" s="13">
        <v>75462.36</v>
      </c>
      <c r="H14" s="19">
        <v>77530.64</v>
      </c>
      <c r="I14" s="21">
        <v>78794.95</v>
      </c>
      <c r="J14" s="13">
        <v>80051.2</v>
      </c>
      <c r="K14" s="23">
        <v>96399.97</v>
      </c>
      <c r="L14" s="23">
        <v>95494.85</v>
      </c>
      <c r="M14" s="23">
        <v>100610.82</v>
      </c>
      <c r="N14" s="5">
        <f t="shared" si="0"/>
        <v>1061907.26</v>
      </c>
    </row>
    <row r="15" spans="1:14" ht="12.75">
      <c r="A15" t="s">
        <v>5</v>
      </c>
      <c r="B15" s="12">
        <v>1768.15</v>
      </c>
      <c r="C15" s="13">
        <v>1626.09</v>
      </c>
      <c r="D15" s="13">
        <v>1679.98</v>
      </c>
      <c r="E15" s="13">
        <v>1856.98</v>
      </c>
      <c r="F15" s="16">
        <v>1779.91</v>
      </c>
      <c r="G15" s="13">
        <v>1641.65</v>
      </c>
      <c r="H15" s="19">
        <v>1962.76</v>
      </c>
      <c r="I15" s="21">
        <v>2388.34</v>
      </c>
      <c r="J15" s="13">
        <v>3325.14</v>
      </c>
      <c r="K15" s="23">
        <v>3884.91</v>
      </c>
      <c r="L15" s="23">
        <v>3616.83</v>
      </c>
      <c r="M15" s="23">
        <v>3524.59</v>
      </c>
      <c r="N15" s="5">
        <f t="shared" si="0"/>
        <v>29055.329999999998</v>
      </c>
    </row>
    <row r="16" spans="1:14" ht="12.75">
      <c r="A16" t="s">
        <v>93</v>
      </c>
      <c r="B16" s="12">
        <v>31098.55</v>
      </c>
      <c r="C16" s="13">
        <v>28599.85</v>
      </c>
      <c r="D16" s="13">
        <v>29547.58</v>
      </c>
      <c r="E16" s="13">
        <v>32660.65</v>
      </c>
      <c r="F16" s="16">
        <v>31305.31</v>
      </c>
      <c r="G16" s="13">
        <v>28873.59</v>
      </c>
      <c r="H16" s="19">
        <v>48058.77</v>
      </c>
      <c r="I16" s="21">
        <v>152940.06</v>
      </c>
      <c r="J16" s="13">
        <v>212929.44</v>
      </c>
      <c r="K16" s="23">
        <v>248775.5</v>
      </c>
      <c r="L16" s="23">
        <v>231122.88</v>
      </c>
      <c r="M16" s="23">
        <v>225428.49</v>
      </c>
      <c r="N16" s="5">
        <f t="shared" si="0"/>
        <v>1301340.6700000002</v>
      </c>
    </row>
    <row r="17" spans="1:14" ht="12.75">
      <c r="A17" t="s">
        <v>94</v>
      </c>
      <c r="B17" s="12">
        <v>701124.82</v>
      </c>
      <c r="C17" s="13">
        <v>691597.16</v>
      </c>
      <c r="D17" s="13">
        <v>736875.75</v>
      </c>
      <c r="E17" s="13">
        <v>710234.75</v>
      </c>
      <c r="F17" s="16">
        <v>730196.89</v>
      </c>
      <c r="G17" s="13">
        <v>711709.95</v>
      </c>
      <c r="H17" s="19">
        <v>739628.28</v>
      </c>
      <c r="I17" s="21">
        <v>712994.79</v>
      </c>
      <c r="J17" s="13">
        <v>691220.27</v>
      </c>
      <c r="K17" s="23">
        <v>786131.35</v>
      </c>
      <c r="L17" s="23">
        <v>760835.07</v>
      </c>
      <c r="M17" s="23">
        <v>757202.89</v>
      </c>
      <c r="N17" s="5">
        <f t="shared" si="0"/>
        <v>8729751.97</v>
      </c>
    </row>
    <row r="18" spans="1:14" ht="12.75">
      <c r="A18" t="s">
        <v>8</v>
      </c>
      <c r="B18" s="12">
        <v>2364.19</v>
      </c>
      <c r="C18" s="13">
        <v>2174.24</v>
      </c>
      <c r="D18" s="13">
        <v>2246.29</v>
      </c>
      <c r="E18" s="13">
        <v>2482.93</v>
      </c>
      <c r="F18" s="16">
        <v>2379.91</v>
      </c>
      <c r="G18" s="13">
        <v>2195.04</v>
      </c>
      <c r="H18" s="19">
        <v>2336.06</v>
      </c>
      <c r="I18" s="21">
        <v>830.46</v>
      </c>
      <c r="J18" s="13">
        <v>1156.18</v>
      </c>
      <c r="K18" s="23">
        <v>1350.83</v>
      </c>
      <c r="L18" s="23">
        <v>1267.96</v>
      </c>
      <c r="M18" s="23">
        <v>1231.35</v>
      </c>
      <c r="N18" s="5">
        <f t="shared" si="0"/>
        <v>22015.439999999995</v>
      </c>
    </row>
    <row r="19" spans="1:14" ht="12.75">
      <c r="A19" t="s">
        <v>95</v>
      </c>
      <c r="B19" s="12">
        <v>74584.57</v>
      </c>
      <c r="C19" s="13">
        <v>74751.29</v>
      </c>
      <c r="D19" s="13">
        <v>74461.06</v>
      </c>
      <c r="E19" s="13">
        <v>72836.01</v>
      </c>
      <c r="F19" s="16">
        <v>84043.65</v>
      </c>
      <c r="G19" s="13">
        <v>80965.28</v>
      </c>
      <c r="H19" s="19">
        <v>90803.03</v>
      </c>
      <c r="I19" s="21">
        <v>87670.47</v>
      </c>
      <c r="J19" s="13">
        <v>84864.67</v>
      </c>
      <c r="K19" s="23">
        <v>99406.45</v>
      </c>
      <c r="L19" s="23">
        <v>89551.19</v>
      </c>
      <c r="M19" s="23">
        <v>79128.25</v>
      </c>
      <c r="N19" s="5">
        <f t="shared" si="0"/>
        <v>993065.9199999999</v>
      </c>
    </row>
    <row r="20" spans="1:14" ht="12.75">
      <c r="A20" t="s">
        <v>96</v>
      </c>
      <c r="B20" s="12">
        <v>45919.52</v>
      </c>
      <c r="C20" s="13">
        <v>48770.17</v>
      </c>
      <c r="D20" s="13">
        <v>47601.42</v>
      </c>
      <c r="E20" s="13">
        <v>44051.89</v>
      </c>
      <c r="F20" s="16">
        <v>45058.82</v>
      </c>
      <c r="G20" s="13">
        <v>44149.26</v>
      </c>
      <c r="H20" s="19">
        <v>45444.72</v>
      </c>
      <c r="I20" s="21">
        <v>47300.04</v>
      </c>
      <c r="J20" s="13">
        <v>48968.05</v>
      </c>
      <c r="K20" s="23">
        <v>55835.76</v>
      </c>
      <c r="L20" s="23">
        <v>54338.38</v>
      </c>
      <c r="M20" s="23">
        <v>53364.68</v>
      </c>
      <c r="N20" s="5">
        <f t="shared" si="0"/>
        <v>580802.7100000001</v>
      </c>
    </row>
    <row r="21" spans="1:14" ht="12.75">
      <c r="A21" t="s">
        <v>97</v>
      </c>
      <c r="B21" s="12">
        <v>68917.61</v>
      </c>
      <c r="C21" s="13">
        <v>69360.67</v>
      </c>
      <c r="D21" s="13">
        <v>72204.68</v>
      </c>
      <c r="E21" s="13">
        <v>67382.18</v>
      </c>
      <c r="F21" s="16">
        <v>67455.5</v>
      </c>
      <c r="G21" s="13">
        <v>66455.07</v>
      </c>
      <c r="H21" s="19">
        <v>73903.03</v>
      </c>
      <c r="I21" s="21">
        <v>73964.52</v>
      </c>
      <c r="J21" s="13">
        <v>69288.5</v>
      </c>
      <c r="K21" s="23">
        <v>77314.84</v>
      </c>
      <c r="L21" s="23">
        <v>77456.59</v>
      </c>
      <c r="M21" s="23">
        <v>78367.75</v>
      </c>
      <c r="N21" s="5">
        <f t="shared" si="0"/>
        <v>862070.94</v>
      </c>
    </row>
    <row r="22" spans="1:14" ht="12.75">
      <c r="A22" t="s">
        <v>98</v>
      </c>
      <c r="B22" s="12">
        <v>102340.42</v>
      </c>
      <c r="C22" s="13">
        <v>102558.35</v>
      </c>
      <c r="D22" s="13">
        <v>108316.97</v>
      </c>
      <c r="E22" s="13">
        <v>104675.79</v>
      </c>
      <c r="F22" s="16">
        <v>116580.26</v>
      </c>
      <c r="G22" s="13">
        <v>115604.91</v>
      </c>
      <c r="H22" s="19">
        <v>123677.84</v>
      </c>
      <c r="I22" s="21">
        <v>129158.89</v>
      </c>
      <c r="J22" s="13">
        <v>129488.54</v>
      </c>
      <c r="K22" s="23">
        <v>148324.34</v>
      </c>
      <c r="L22" s="23">
        <v>137958.88</v>
      </c>
      <c r="M22" s="23">
        <v>122534.95</v>
      </c>
      <c r="N22" s="5">
        <f t="shared" si="0"/>
        <v>1441220.14</v>
      </c>
    </row>
    <row r="23" spans="1:14" ht="12.75">
      <c r="A23" t="s">
        <v>12</v>
      </c>
      <c r="B23" s="12">
        <v>51527.83</v>
      </c>
      <c r="C23" s="13">
        <v>55380.03</v>
      </c>
      <c r="D23" s="13">
        <v>52788.06</v>
      </c>
      <c r="E23" s="13">
        <v>49567.01</v>
      </c>
      <c r="F23" s="16">
        <v>50164.07</v>
      </c>
      <c r="G23" s="13">
        <v>48737.73</v>
      </c>
      <c r="H23" s="19">
        <v>56196.36</v>
      </c>
      <c r="I23" s="21">
        <v>40868.03</v>
      </c>
      <c r="J23" s="13">
        <v>43668.35</v>
      </c>
      <c r="K23" s="23">
        <v>49768.57</v>
      </c>
      <c r="L23" s="23">
        <v>52546.83</v>
      </c>
      <c r="M23" s="23">
        <v>54405.14</v>
      </c>
      <c r="N23" s="5">
        <f t="shared" si="0"/>
        <v>605618.01</v>
      </c>
    </row>
    <row r="24" spans="1:14" ht="12.75">
      <c r="A24" t="s">
        <v>129</v>
      </c>
      <c r="B24" s="12">
        <v>897224.81</v>
      </c>
      <c r="C24" s="13">
        <v>903458.43</v>
      </c>
      <c r="D24" s="13">
        <v>967554.09</v>
      </c>
      <c r="E24" s="13">
        <v>936761.75</v>
      </c>
      <c r="F24" s="16">
        <v>972460.68</v>
      </c>
      <c r="G24" s="13">
        <v>940396.13</v>
      </c>
      <c r="H24" s="19">
        <v>960977.89</v>
      </c>
      <c r="I24" s="21">
        <v>916743.52</v>
      </c>
      <c r="J24" s="13">
        <v>890969.11</v>
      </c>
      <c r="K24" s="23">
        <v>1021023.57</v>
      </c>
      <c r="L24" s="23">
        <v>999311.57</v>
      </c>
      <c r="M24" s="23">
        <v>1001788.65</v>
      </c>
      <c r="N24" s="5">
        <f t="shared" si="0"/>
        <v>11408670.2</v>
      </c>
    </row>
    <row r="25" spans="1:14" ht="12.75">
      <c r="A25" t="s">
        <v>13</v>
      </c>
      <c r="B25" s="12">
        <v>11479.62</v>
      </c>
      <c r="C25" s="13">
        <v>11059.89</v>
      </c>
      <c r="D25" s="13">
        <v>10890.95</v>
      </c>
      <c r="E25" s="13">
        <v>10895.75</v>
      </c>
      <c r="F25" s="16">
        <v>11223.22</v>
      </c>
      <c r="G25" s="13">
        <v>11916.44</v>
      </c>
      <c r="H25" s="19">
        <v>13037.76</v>
      </c>
      <c r="I25" s="21">
        <v>11072.22</v>
      </c>
      <c r="J25" s="13">
        <v>12737.69</v>
      </c>
      <c r="K25" s="23">
        <v>14341.04</v>
      </c>
      <c r="L25" s="23">
        <v>13055.04</v>
      </c>
      <c r="M25" s="23">
        <v>12466.87</v>
      </c>
      <c r="N25" s="5">
        <f t="shared" si="0"/>
        <v>144176.49000000002</v>
      </c>
    </row>
    <row r="26" spans="1:14" ht="12.75">
      <c r="A26" t="s">
        <v>14</v>
      </c>
      <c r="B26" s="12">
        <v>1813.53</v>
      </c>
      <c r="C26" s="13">
        <v>1667.81</v>
      </c>
      <c r="D26" s="13">
        <v>1723.07</v>
      </c>
      <c r="E26" s="13">
        <v>1904.61</v>
      </c>
      <c r="F26" s="16">
        <v>1825.57</v>
      </c>
      <c r="G26" s="13">
        <v>1683.77</v>
      </c>
      <c r="H26" s="19">
        <v>2079.74</v>
      </c>
      <c r="I26" s="21">
        <v>2995.67</v>
      </c>
      <c r="J26" s="13">
        <v>4170.69</v>
      </c>
      <c r="K26" s="23">
        <v>4872.8</v>
      </c>
      <c r="L26" s="23">
        <v>4534.18</v>
      </c>
      <c r="M26" s="23">
        <v>4419.51</v>
      </c>
      <c r="N26" s="5">
        <f t="shared" si="0"/>
        <v>33690.95</v>
      </c>
    </row>
    <row r="27" spans="1:14" ht="12.75">
      <c r="A27" t="s">
        <v>99</v>
      </c>
      <c r="B27" s="12">
        <v>100827.82</v>
      </c>
      <c r="C27" s="13">
        <v>92726.51</v>
      </c>
      <c r="D27" s="13">
        <v>95799.27</v>
      </c>
      <c r="E27" s="13">
        <v>105892.46</v>
      </c>
      <c r="F27" s="16">
        <v>101498.19</v>
      </c>
      <c r="G27" s="13">
        <v>93614.05</v>
      </c>
      <c r="H27" s="19">
        <v>101757.69</v>
      </c>
      <c r="I27" s="21">
        <v>52880.49</v>
      </c>
      <c r="J27" s="13">
        <v>73622.39</v>
      </c>
      <c r="K27" s="23">
        <v>86016.52</v>
      </c>
      <c r="L27" s="23">
        <v>80445.4</v>
      </c>
      <c r="M27" s="23">
        <v>78243.41</v>
      </c>
      <c r="N27" s="5">
        <f t="shared" si="0"/>
        <v>1063324.2</v>
      </c>
    </row>
    <row r="28" spans="1:14" ht="12.75">
      <c r="A28" t="s">
        <v>100</v>
      </c>
      <c r="B28" s="12">
        <v>133818.32</v>
      </c>
      <c r="C28" s="13">
        <v>138020.99</v>
      </c>
      <c r="D28" s="13">
        <v>135283.94</v>
      </c>
      <c r="E28" s="13">
        <v>127012.98</v>
      </c>
      <c r="F28" s="16">
        <v>132772.58</v>
      </c>
      <c r="G28" s="13">
        <v>123271.43</v>
      </c>
      <c r="H28" s="19">
        <v>126312.93</v>
      </c>
      <c r="I28" s="21">
        <v>113533.22</v>
      </c>
      <c r="J28" s="13">
        <v>115771.87</v>
      </c>
      <c r="K28" s="23">
        <v>132762.56</v>
      </c>
      <c r="L28" s="23">
        <v>130204.38</v>
      </c>
      <c r="M28" s="23">
        <v>136540.82</v>
      </c>
      <c r="N28" s="5">
        <f t="shared" si="0"/>
        <v>1545306.0199999998</v>
      </c>
    </row>
    <row r="29" spans="1:14" ht="12.75">
      <c r="A29" t="s">
        <v>17</v>
      </c>
      <c r="B29" s="12">
        <v>36318.34</v>
      </c>
      <c r="C29" s="13">
        <v>35220.59</v>
      </c>
      <c r="D29" s="13">
        <v>34813.17</v>
      </c>
      <c r="E29" s="13">
        <v>33669.23</v>
      </c>
      <c r="F29" s="16">
        <v>32819.53</v>
      </c>
      <c r="G29" s="13">
        <v>31484.13</v>
      </c>
      <c r="H29" s="19">
        <v>31625.9</v>
      </c>
      <c r="I29" s="21">
        <v>31109.06</v>
      </c>
      <c r="J29" s="13">
        <v>32293.28</v>
      </c>
      <c r="K29" s="23">
        <v>39882.3</v>
      </c>
      <c r="L29" s="23">
        <v>37944.21</v>
      </c>
      <c r="M29" s="23">
        <v>38020.64</v>
      </c>
      <c r="N29" s="5">
        <f t="shared" si="0"/>
        <v>415200.38</v>
      </c>
    </row>
    <row r="30" spans="1:14" ht="12.75">
      <c r="A30" t="s">
        <v>18</v>
      </c>
      <c r="B30" s="12">
        <v>1181.07</v>
      </c>
      <c r="C30" s="13">
        <v>1086.17</v>
      </c>
      <c r="D30" s="13">
        <v>1122.17</v>
      </c>
      <c r="E30" s="13">
        <v>1240.39</v>
      </c>
      <c r="F30" s="16">
        <v>1188.92</v>
      </c>
      <c r="G30" s="13">
        <v>1096.56</v>
      </c>
      <c r="H30" s="19">
        <v>1195.95</v>
      </c>
      <c r="I30" s="21">
        <v>648.09</v>
      </c>
      <c r="J30" s="13">
        <v>902.3</v>
      </c>
      <c r="K30" s="23">
        <v>1054.2</v>
      </c>
      <c r="L30" s="23">
        <v>985.59</v>
      </c>
      <c r="M30" s="23">
        <v>958.75</v>
      </c>
      <c r="N30" s="5">
        <f t="shared" si="0"/>
        <v>12660.16</v>
      </c>
    </row>
    <row r="31" spans="1:14" ht="12.75">
      <c r="A31" t="s">
        <v>19</v>
      </c>
      <c r="B31" s="12">
        <v>3307.74</v>
      </c>
      <c r="C31" s="13">
        <v>3041.96</v>
      </c>
      <c r="D31" s="13">
        <v>3142.76</v>
      </c>
      <c r="E31" s="13">
        <v>3473.89</v>
      </c>
      <c r="F31" s="16">
        <v>3329.74</v>
      </c>
      <c r="G31" s="13">
        <v>3071.07</v>
      </c>
      <c r="H31" s="19">
        <v>3522.69</v>
      </c>
      <c r="I31" s="21">
        <v>150110.39</v>
      </c>
      <c r="J31" s="13">
        <v>4519.44</v>
      </c>
      <c r="K31" s="23">
        <v>5280.27</v>
      </c>
      <c r="L31" s="23">
        <v>4921.24</v>
      </c>
      <c r="M31" s="23">
        <v>4793.53</v>
      </c>
      <c r="N31" s="5">
        <f t="shared" si="0"/>
        <v>192514.72</v>
      </c>
    </row>
    <row r="32" spans="1:14" ht="12.75">
      <c r="A32" t="s">
        <v>20</v>
      </c>
      <c r="B32" s="12">
        <v>5916.15</v>
      </c>
      <c r="C32" s="13">
        <v>6118.36</v>
      </c>
      <c r="D32" s="13">
        <v>5963.56</v>
      </c>
      <c r="E32" s="13">
        <v>6085.87</v>
      </c>
      <c r="F32" s="16">
        <v>5716.83</v>
      </c>
      <c r="G32" s="13">
        <v>5799.56</v>
      </c>
      <c r="H32" s="19">
        <v>5721</v>
      </c>
      <c r="I32" s="21">
        <v>5397.19</v>
      </c>
      <c r="J32" s="13">
        <v>5548.95</v>
      </c>
      <c r="K32" s="23">
        <v>6316.01</v>
      </c>
      <c r="L32" s="23">
        <v>6198.29</v>
      </c>
      <c r="M32" s="23">
        <v>6431.72</v>
      </c>
      <c r="N32" s="5">
        <f t="shared" si="0"/>
        <v>71213.48999999999</v>
      </c>
    </row>
    <row r="33" spans="1:14" ht="12.75">
      <c r="A33" t="s">
        <v>21</v>
      </c>
      <c r="B33" s="12">
        <v>2717.93</v>
      </c>
      <c r="C33" s="13">
        <v>2831.1</v>
      </c>
      <c r="D33" s="13">
        <v>3038.83</v>
      </c>
      <c r="E33" s="13">
        <v>3396.47</v>
      </c>
      <c r="F33" s="16">
        <v>2857.32</v>
      </c>
      <c r="G33" s="13">
        <v>3365.89</v>
      </c>
      <c r="H33" s="19">
        <v>3874.7</v>
      </c>
      <c r="I33" s="21">
        <v>4587.75</v>
      </c>
      <c r="J33" s="13">
        <v>4659.42</v>
      </c>
      <c r="K33" s="23">
        <v>5569.45</v>
      </c>
      <c r="L33" s="23">
        <v>4892.37</v>
      </c>
      <c r="M33" s="23">
        <v>4518.34</v>
      </c>
      <c r="N33" s="5">
        <f t="shared" si="0"/>
        <v>46309.57000000001</v>
      </c>
    </row>
    <row r="34" spans="1:14" ht="12.75">
      <c r="A34" t="s">
        <v>101</v>
      </c>
      <c r="B34" s="12">
        <v>5937.55</v>
      </c>
      <c r="C34" s="13">
        <v>6321.34</v>
      </c>
      <c r="D34" s="13">
        <v>5269.44</v>
      </c>
      <c r="E34" s="13">
        <v>4808.02</v>
      </c>
      <c r="F34" s="16">
        <v>4572.9</v>
      </c>
      <c r="G34" s="13">
        <v>4034.78</v>
      </c>
      <c r="H34" s="19">
        <v>3950.66</v>
      </c>
      <c r="I34" s="21">
        <v>5412.49</v>
      </c>
      <c r="J34" s="13">
        <v>5703.75</v>
      </c>
      <c r="K34" s="23">
        <v>6940.36</v>
      </c>
      <c r="L34" s="23">
        <v>8079.53</v>
      </c>
      <c r="M34" s="23">
        <v>7587.43</v>
      </c>
      <c r="N34" s="5">
        <f t="shared" si="0"/>
        <v>68618.25</v>
      </c>
    </row>
    <row r="35" spans="1:14" ht="12.75">
      <c r="A35" t="s">
        <v>23</v>
      </c>
      <c r="B35" s="12">
        <v>7941.43</v>
      </c>
      <c r="C35" s="13">
        <v>7303.35</v>
      </c>
      <c r="D35" s="13">
        <v>7545.38</v>
      </c>
      <c r="E35" s="13">
        <v>8340.33</v>
      </c>
      <c r="F35" s="16">
        <v>7994.24</v>
      </c>
      <c r="G35" s="13">
        <v>7373.25</v>
      </c>
      <c r="H35" s="19">
        <v>7784.75</v>
      </c>
      <c r="I35" s="21">
        <v>233234.26</v>
      </c>
      <c r="J35" s="13">
        <v>3174.21</v>
      </c>
      <c r="K35" s="23">
        <v>3708.59</v>
      </c>
      <c r="L35" s="23">
        <v>3489.63</v>
      </c>
      <c r="M35" s="23">
        <v>3385.39</v>
      </c>
      <c r="N35" s="5">
        <f t="shared" si="0"/>
        <v>301274.81000000006</v>
      </c>
    </row>
    <row r="36" spans="1:14" ht="12.75">
      <c r="A36" t="s">
        <v>24</v>
      </c>
      <c r="B36" s="12">
        <v>11927.96</v>
      </c>
      <c r="C36" s="13">
        <v>11228.95</v>
      </c>
      <c r="D36" s="13">
        <v>11524.57</v>
      </c>
      <c r="E36" s="13">
        <v>11823.92</v>
      </c>
      <c r="F36" s="16">
        <v>12289.3</v>
      </c>
      <c r="G36" s="13">
        <v>12419.42</v>
      </c>
      <c r="H36" s="19">
        <v>12875.73</v>
      </c>
      <c r="I36" s="21">
        <v>12000.74</v>
      </c>
      <c r="J36" s="13">
        <v>12460.84</v>
      </c>
      <c r="K36" s="23">
        <v>13911.71</v>
      </c>
      <c r="L36" s="23">
        <v>13553.11</v>
      </c>
      <c r="M36" s="23">
        <v>13176.3</v>
      </c>
      <c r="N36" s="5">
        <f t="shared" si="0"/>
        <v>149192.55</v>
      </c>
    </row>
    <row r="37" spans="1:14" ht="12.75">
      <c r="A37" t="s">
        <v>25</v>
      </c>
      <c r="B37" s="12">
        <v>19650.79</v>
      </c>
      <c r="C37" s="13">
        <v>19174.25</v>
      </c>
      <c r="D37" s="13">
        <v>20059.78</v>
      </c>
      <c r="E37" s="13">
        <v>19653.52</v>
      </c>
      <c r="F37" s="16">
        <v>20620.18</v>
      </c>
      <c r="G37" s="13">
        <v>20626.13</v>
      </c>
      <c r="H37" s="19">
        <v>21631.76</v>
      </c>
      <c r="I37" s="21">
        <v>18701.25</v>
      </c>
      <c r="J37" s="13">
        <v>20351.59</v>
      </c>
      <c r="K37" s="23">
        <v>23041.77</v>
      </c>
      <c r="L37" s="23">
        <v>21363.31</v>
      </c>
      <c r="M37" s="23">
        <v>21262.31</v>
      </c>
      <c r="N37" s="5">
        <f t="shared" si="0"/>
        <v>246136.63999999998</v>
      </c>
    </row>
    <row r="38" spans="1:14" ht="12.75">
      <c r="A38" t="s">
        <v>102</v>
      </c>
      <c r="B38" s="12">
        <v>64443.2</v>
      </c>
      <c r="C38" s="13">
        <v>64166.34</v>
      </c>
      <c r="D38" s="13">
        <v>64623.19</v>
      </c>
      <c r="E38" s="13">
        <v>64635.34</v>
      </c>
      <c r="F38" s="16">
        <v>64947.43</v>
      </c>
      <c r="G38" s="13">
        <v>65096.77</v>
      </c>
      <c r="H38" s="19">
        <v>66746.46</v>
      </c>
      <c r="I38" s="21">
        <v>63266.53</v>
      </c>
      <c r="J38" s="13">
        <v>64707.02</v>
      </c>
      <c r="K38" s="23">
        <v>75449.58</v>
      </c>
      <c r="L38" s="23">
        <v>72886.59</v>
      </c>
      <c r="M38" s="23">
        <v>69306.66</v>
      </c>
      <c r="N38" s="5">
        <f t="shared" si="0"/>
        <v>800275.11</v>
      </c>
    </row>
    <row r="39" spans="1:14" ht="12.75">
      <c r="A39" t="s">
        <v>27</v>
      </c>
      <c r="B39" s="12">
        <v>42039.02</v>
      </c>
      <c r="C39" s="13">
        <v>41263.38</v>
      </c>
      <c r="D39" s="13">
        <v>42383.66</v>
      </c>
      <c r="E39" s="13">
        <v>42389.43</v>
      </c>
      <c r="F39" s="16">
        <v>43096.18</v>
      </c>
      <c r="G39" s="13">
        <v>44246.23</v>
      </c>
      <c r="H39" s="19">
        <v>48233.42</v>
      </c>
      <c r="I39" s="21">
        <v>43153.92</v>
      </c>
      <c r="J39" s="13">
        <v>43649.82</v>
      </c>
      <c r="K39" s="23">
        <v>49638.14</v>
      </c>
      <c r="L39" s="23">
        <v>44617.85</v>
      </c>
      <c r="M39" s="23">
        <v>41024</v>
      </c>
      <c r="N39" s="5">
        <f t="shared" si="0"/>
        <v>525735.05</v>
      </c>
    </row>
    <row r="40" spans="1:14" ht="12.75">
      <c r="A40" t="s">
        <v>103</v>
      </c>
      <c r="B40" s="12">
        <v>559778.05</v>
      </c>
      <c r="C40" s="13">
        <v>550016.57</v>
      </c>
      <c r="D40" s="13">
        <v>577871.03</v>
      </c>
      <c r="E40" s="13">
        <v>559739.18</v>
      </c>
      <c r="F40" s="16">
        <v>589774.01</v>
      </c>
      <c r="G40" s="13">
        <v>552605.4</v>
      </c>
      <c r="H40" s="19">
        <v>584486.42</v>
      </c>
      <c r="I40" s="21">
        <v>544802.91</v>
      </c>
      <c r="J40" s="13">
        <v>529382.85</v>
      </c>
      <c r="K40" s="23">
        <v>589334.28</v>
      </c>
      <c r="L40" s="23">
        <v>582176.75</v>
      </c>
      <c r="M40" s="23">
        <v>584414.59</v>
      </c>
      <c r="N40" s="5">
        <f t="shared" si="0"/>
        <v>6804382.039999999</v>
      </c>
    </row>
    <row r="41" spans="1:14" ht="12.75">
      <c r="A41" t="s">
        <v>29</v>
      </c>
      <c r="B41" s="12">
        <v>11364.8</v>
      </c>
      <c r="C41" s="13">
        <v>11453.97</v>
      </c>
      <c r="D41" s="13">
        <v>10118.56</v>
      </c>
      <c r="E41" s="13">
        <v>9745.3</v>
      </c>
      <c r="F41" s="16">
        <v>9549.6</v>
      </c>
      <c r="G41" s="13">
        <v>9260.67</v>
      </c>
      <c r="H41" s="19">
        <v>10093.62</v>
      </c>
      <c r="I41" s="21">
        <v>7505.08</v>
      </c>
      <c r="J41" s="13">
        <v>7694.87</v>
      </c>
      <c r="K41" s="23">
        <v>9250.49</v>
      </c>
      <c r="L41" s="23">
        <v>8683.91</v>
      </c>
      <c r="M41" s="23">
        <v>8803.82</v>
      </c>
      <c r="N41" s="5">
        <f t="shared" si="0"/>
        <v>113524.69</v>
      </c>
    </row>
    <row r="42" spans="1:14" ht="12.75">
      <c r="A42" t="s">
        <v>104</v>
      </c>
      <c r="B42" s="12">
        <v>18494.11</v>
      </c>
      <c r="C42" s="13">
        <v>17008.16</v>
      </c>
      <c r="D42" s="13">
        <v>17571.77</v>
      </c>
      <c r="E42" s="13">
        <v>19423.1</v>
      </c>
      <c r="F42" s="16">
        <v>18617.08</v>
      </c>
      <c r="G42" s="13">
        <v>17170.95</v>
      </c>
      <c r="H42" s="19">
        <v>18135.51</v>
      </c>
      <c r="I42" s="21">
        <v>5351.45</v>
      </c>
      <c r="J42" s="13">
        <v>7450.53</v>
      </c>
      <c r="K42" s="23">
        <v>8704.8</v>
      </c>
      <c r="L42" s="23">
        <v>8190.02</v>
      </c>
      <c r="M42" s="23">
        <v>7945.72</v>
      </c>
      <c r="N42" s="5">
        <f t="shared" si="0"/>
        <v>164063.19999999998</v>
      </c>
    </row>
    <row r="43" spans="1:14" ht="12.75">
      <c r="A43" t="s">
        <v>31</v>
      </c>
      <c r="B43" s="12">
        <v>51482.35</v>
      </c>
      <c r="C43" s="13">
        <v>51788.48</v>
      </c>
      <c r="D43" s="13">
        <v>49536.72</v>
      </c>
      <c r="E43" s="13">
        <v>49566.42</v>
      </c>
      <c r="F43" s="16">
        <v>49278.88</v>
      </c>
      <c r="G43" s="13">
        <v>46867.82</v>
      </c>
      <c r="H43" s="19">
        <v>48816.43</v>
      </c>
      <c r="I43" s="21">
        <v>28100.35</v>
      </c>
      <c r="J43" s="13">
        <v>29378.75</v>
      </c>
      <c r="K43" s="23">
        <v>34706.76</v>
      </c>
      <c r="L43" s="23">
        <v>38341.44</v>
      </c>
      <c r="M43" s="23">
        <v>35257.9</v>
      </c>
      <c r="N43" s="5">
        <f t="shared" si="0"/>
        <v>513122.3</v>
      </c>
    </row>
    <row r="44" spans="1:14" ht="12.75">
      <c r="A44" t="s">
        <v>32</v>
      </c>
      <c r="B44" s="12">
        <v>11776.16</v>
      </c>
      <c r="C44" s="13">
        <v>11900.38</v>
      </c>
      <c r="D44" s="13">
        <v>11452.09</v>
      </c>
      <c r="E44" s="13">
        <v>10928.06</v>
      </c>
      <c r="F44" s="16">
        <v>11124</v>
      </c>
      <c r="G44" s="13">
        <v>10736.21</v>
      </c>
      <c r="H44" s="19">
        <v>12017.97</v>
      </c>
      <c r="I44" s="21">
        <v>7131.14</v>
      </c>
      <c r="J44" s="13">
        <v>7806.75</v>
      </c>
      <c r="K44" s="23">
        <v>9414.91</v>
      </c>
      <c r="L44" s="23">
        <v>8887.95</v>
      </c>
      <c r="M44" s="23">
        <v>8878.24</v>
      </c>
      <c r="N44" s="5">
        <f t="shared" si="0"/>
        <v>122053.86</v>
      </c>
    </row>
    <row r="45" spans="1:14" ht="12.75">
      <c r="A45" t="s">
        <v>33</v>
      </c>
      <c r="B45" s="12">
        <v>535.6</v>
      </c>
      <c r="C45" s="13">
        <v>492.57</v>
      </c>
      <c r="D45" s="13">
        <v>508.89</v>
      </c>
      <c r="E45" s="13">
        <v>562.51</v>
      </c>
      <c r="F45" s="16">
        <v>539.16</v>
      </c>
      <c r="G45" s="13">
        <v>497.29</v>
      </c>
      <c r="H45" s="19">
        <v>663.36</v>
      </c>
      <c r="I45" s="21">
        <v>1287.53</v>
      </c>
      <c r="J45" s="13">
        <v>1792.54</v>
      </c>
      <c r="K45" s="23">
        <v>2094.31</v>
      </c>
      <c r="L45" s="23">
        <v>1947.33</v>
      </c>
      <c r="M45" s="23">
        <v>1898.67</v>
      </c>
      <c r="N45" s="5">
        <f t="shared" si="0"/>
        <v>12819.76</v>
      </c>
    </row>
    <row r="46" spans="1:14" ht="12.75">
      <c r="A46" t="s">
        <v>105</v>
      </c>
      <c r="B46" s="12">
        <v>116674.28</v>
      </c>
      <c r="C46" s="13">
        <v>118055.14</v>
      </c>
      <c r="D46" s="13">
        <v>119079.86</v>
      </c>
      <c r="E46" s="13">
        <v>118877.85</v>
      </c>
      <c r="F46" s="16">
        <v>126138.19</v>
      </c>
      <c r="G46" s="13">
        <v>121815.95</v>
      </c>
      <c r="H46" s="19">
        <v>122618.55</v>
      </c>
      <c r="I46" s="21">
        <v>122081.33</v>
      </c>
      <c r="J46" s="13">
        <v>123080.75</v>
      </c>
      <c r="K46" s="23">
        <v>140886.35</v>
      </c>
      <c r="L46" s="23">
        <v>135651.48</v>
      </c>
      <c r="M46" s="23">
        <v>131540.83</v>
      </c>
      <c r="N46" s="5">
        <f t="shared" si="0"/>
        <v>1496500.56</v>
      </c>
    </row>
    <row r="47" spans="1:14" ht="12.75">
      <c r="A47" t="s">
        <v>106</v>
      </c>
      <c r="B47" s="12">
        <v>246673.7</v>
      </c>
      <c r="C47" s="13">
        <v>244324.84</v>
      </c>
      <c r="D47" s="13">
        <v>257778.63</v>
      </c>
      <c r="E47" s="13">
        <v>252430.2</v>
      </c>
      <c r="F47" s="16">
        <v>270677.81</v>
      </c>
      <c r="G47" s="13">
        <v>274608.71</v>
      </c>
      <c r="H47" s="19">
        <v>290581.23</v>
      </c>
      <c r="I47" s="21">
        <v>305449.05</v>
      </c>
      <c r="J47" s="13">
        <v>299298.55</v>
      </c>
      <c r="K47" s="23">
        <v>344416.61</v>
      </c>
      <c r="L47" s="23">
        <v>319919.13</v>
      </c>
      <c r="M47" s="23">
        <v>288449.19</v>
      </c>
      <c r="N47" s="5">
        <f t="shared" si="0"/>
        <v>3394607.6499999994</v>
      </c>
    </row>
    <row r="48" spans="1:14" ht="12.75">
      <c r="A48" t="s">
        <v>107</v>
      </c>
      <c r="B48" s="12">
        <v>113607.93</v>
      </c>
      <c r="C48" s="13">
        <v>115513.49</v>
      </c>
      <c r="D48" s="13">
        <v>119177.9</v>
      </c>
      <c r="E48" s="13">
        <v>116295.1</v>
      </c>
      <c r="F48" s="16">
        <v>126619.09</v>
      </c>
      <c r="G48" s="13">
        <v>114820.91</v>
      </c>
      <c r="H48" s="19">
        <v>114603.08</v>
      </c>
      <c r="I48" s="21">
        <v>109703.1</v>
      </c>
      <c r="J48" s="13">
        <v>111451</v>
      </c>
      <c r="K48" s="23">
        <v>120654.92</v>
      </c>
      <c r="L48" s="23">
        <v>123149.79</v>
      </c>
      <c r="M48" s="23">
        <v>120989.36</v>
      </c>
      <c r="N48" s="5">
        <f t="shared" si="0"/>
        <v>1406585.67</v>
      </c>
    </row>
    <row r="49" spans="1:14" ht="12.75">
      <c r="A49" t="s">
        <v>37</v>
      </c>
      <c r="B49" s="12">
        <v>4201.36</v>
      </c>
      <c r="C49" s="13">
        <v>3863.79</v>
      </c>
      <c r="D49" s="13">
        <v>3991.83</v>
      </c>
      <c r="E49" s="13">
        <v>4412.41</v>
      </c>
      <c r="F49" s="16">
        <v>4229.3</v>
      </c>
      <c r="G49" s="13">
        <v>3900.77</v>
      </c>
      <c r="H49" s="19">
        <v>4278.72</v>
      </c>
      <c r="I49" s="21">
        <v>2514.12</v>
      </c>
      <c r="J49" s="13">
        <v>3500.27</v>
      </c>
      <c r="K49" s="23">
        <v>4089.52</v>
      </c>
      <c r="L49" s="23">
        <v>3821.15</v>
      </c>
      <c r="M49" s="23">
        <v>3717.99</v>
      </c>
      <c r="N49" s="5">
        <f t="shared" si="0"/>
        <v>46521.229999999996</v>
      </c>
    </row>
    <row r="50" spans="1:14" ht="12.75">
      <c r="A50" t="s">
        <v>38</v>
      </c>
      <c r="B50" s="12">
        <v>4586.81</v>
      </c>
      <c r="C50" s="13">
        <v>4460.42</v>
      </c>
      <c r="D50" s="13">
        <v>4218.77</v>
      </c>
      <c r="E50" s="13">
        <v>4495.58</v>
      </c>
      <c r="F50" s="16">
        <v>4565.81</v>
      </c>
      <c r="G50" s="13">
        <v>4163.99</v>
      </c>
      <c r="H50" s="19">
        <v>4444.8</v>
      </c>
      <c r="I50" s="21">
        <v>3667.16</v>
      </c>
      <c r="J50" s="13">
        <v>3771.22</v>
      </c>
      <c r="K50" s="23">
        <v>4003.03</v>
      </c>
      <c r="L50" s="23">
        <v>4216.69</v>
      </c>
      <c r="M50" s="23">
        <v>4059.07</v>
      </c>
      <c r="N50" s="5">
        <f t="shared" si="0"/>
        <v>50653.350000000006</v>
      </c>
    </row>
    <row r="51" spans="1:14" ht="12.75">
      <c r="A51" t="s">
        <v>39</v>
      </c>
      <c r="B51" s="12">
        <v>33018.28</v>
      </c>
      <c r="C51" s="13">
        <v>32308.41</v>
      </c>
      <c r="D51" s="13">
        <v>31684.28</v>
      </c>
      <c r="E51" s="13">
        <v>32639.46</v>
      </c>
      <c r="F51" s="16">
        <v>31925.34</v>
      </c>
      <c r="G51" s="13">
        <v>30629.26</v>
      </c>
      <c r="H51" s="19">
        <v>31110</v>
      </c>
      <c r="I51" s="21">
        <v>11007.47</v>
      </c>
      <c r="J51" s="13">
        <v>11721.72</v>
      </c>
      <c r="K51" s="23">
        <v>15242.56</v>
      </c>
      <c r="L51" s="23">
        <v>13989.54</v>
      </c>
      <c r="M51" s="23">
        <v>14882.73</v>
      </c>
      <c r="N51" s="5">
        <f t="shared" si="0"/>
        <v>290159.05</v>
      </c>
    </row>
    <row r="52" spans="1:14" ht="12.75">
      <c r="A52" t="s">
        <v>108</v>
      </c>
      <c r="B52" s="12">
        <v>136109.22</v>
      </c>
      <c r="C52" s="13">
        <v>134558.69</v>
      </c>
      <c r="D52" s="13">
        <v>139551.43</v>
      </c>
      <c r="E52" s="13">
        <v>133581.76</v>
      </c>
      <c r="F52" s="16">
        <v>143065.68</v>
      </c>
      <c r="G52" s="13">
        <v>136074.73</v>
      </c>
      <c r="H52" s="19">
        <v>146644.69</v>
      </c>
      <c r="I52" s="21">
        <v>153789.92</v>
      </c>
      <c r="J52" s="13">
        <v>146857.2</v>
      </c>
      <c r="K52" s="23">
        <v>164698.05</v>
      </c>
      <c r="L52" s="23">
        <v>156314.18</v>
      </c>
      <c r="M52" s="23">
        <v>150403.43</v>
      </c>
      <c r="N52" s="5">
        <f t="shared" si="0"/>
        <v>1741648.9799999997</v>
      </c>
    </row>
    <row r="53" spans="1:14" ht="12.75">
      <c r="A53" t="s">
        <v>41</v>
      </c>
      <c r="B53" s="12">
        <v>176694.7</v>
      </c>
      <c r="C53" s="13">
        <v>174062.71</v>
      </c>
      <c r="D53" s="13">
        <v>177193.68</v>
      </c>
      <c r="E53" s="13">
        <v>169515.52</v>
      </c>
      <c r="F53" s="16">
        <v>185933.19</v>
      </c>
      <c r="G53" s="13">
        <v>176302.74</v>
      </c>
      <c r="H53" s="19">
        <v>178270.41</v>
      </c>
      <c r="I53" s="21">
        <v>148599.42</v>
      </c>
      <c r="J53" s="13">
        <v>148486.19</v>
      </c>
      <c r="K53" s="23">
        <v>172248.68</v>
      </c>
      <c r="L53" s="23">
        <v>165534.94</v>
      </c>
      <c r="M53" s="23">
        <v>162975.59</v>
      </c>
      <c r="N53" s="5">
        <f t="shared" si="0"/>
        <v>2035817.7699999998</v>
      </c>
    </row>
    <row r="54" spans="1:14" ht="12.75">
      <c r="A54" t="s">
        <v>42</v>
      </c>
      <c r="B54" s="12">
        <v>64478.31</v>
      </c>
      <c r="C54" s="13">
        <v>63087.17</v>
      </c>
      <c r="D54" s="13">
        <v>66958.53</v>
      </c>
      <c r="E54" s="13">
        <v>63632.34</v>
      </c>
      <c r="F54" s="16">
        <v>62864.62</v>
      </c>
      <c r="G54" s="13">
        <v>66165.61</v>
      </c>
      <c r="H54" s="19">
        <v>71794.91</v>
      </c>
      <c r="I54" s="21">
        <v>71653.88</v>
      </c>
      <c r="J54" s="13">
        <v>68081.71</v>
      </c>
      <c r="K54" s="23">
        <v>78584.43</v>
      </c>
      <c r="L54" s="23">
        <v>73454.15</v>
      </c>
      <c r="M54" s="23">
        <v>69500.66</v>
      </c>
      <c r="N54" s="5">
        <f t="shared" si="0"/>
        <v>820256.3200000001</v>
      </c>
    </row>
    <row r="55" spans="1:14" ht="12.75">
      <c r="A55" t="s">
        <v>109</v>
      </c>
      <c r="B55" s="12">
        <v>48365.05</v>
      </c>
      <c r="C55" s="13">
        <v>52171.9</v>
      </c>
      <c r="D55" s="13">
        <v>49013.12</v>
      </c>
      <c r="E55" s="13">
        <v>34318.65</v>
      </c>
      <c r="F55" s="16">
        <v>37777.51</v>
      </c>
      <c r="G55" s="13">
        <v>34879</v>
      </c>
      <c r="H55" s="19">
        <v>43039.73</v>
      </c>
      <c r="I55" s="21">
        <v>46738.35</v>
      </c>
      <c r="J55" s="13">
        <v>42268.66</v>
      </c>
      <c r="K55" s="23">
        <v>52814.2</v>
      </c>
      <c r="L55" s="23">
        <v>50268.21</v>
      </c>
      <c r="M55" s="23">
        <v>48465.95</v>
      </c>
      <c r="N55" s="5">
        <f t="shared" si="0"/>
        <v>540120.33</v>
      </c>
    </row>
    <row r="56" spans="1:14" ht="12.75">
      <c r="A56" t="s">
        <v>110</v>
      </c>
      <c r="B56" s="12">
        <v>38739.48</v>
      </c>
      <c r="C56" s="13">
        <v>39760.66</v>
      </c>
      <c r="D56" s="13">
        <v>39787.89</v>
      </c>
      <c r="E56" s="13">
        <v>36798.83</v>
      </c>
      <c r="F56" s="16">
        <v>39371.9</v>
      </c>
      <c r="G56" s="13">
        <v>37484.89</v>
      </c>
      <c r="H56" s="19">
        <v>37259.88</v>
      </c>
      <c r="I56" s="21">
        <v>30019.06</v>
      </c>
      <c r="J56" s="13">
        <v>29074.22</v>
      </c>
      <c r="K56" s="23">
        <v>34953.87</v>
      </c>
      <c r="L56" s="23">
        <v>35139.42</v>
      </c>
      <c r="M56" s="23">
        <v>34102.94</v>
      </c>
      <c r="N56" s="5">
        <f t="shared" si="0"/>
        <v>432493.04000000004</v>
      </c>
    </row>
    <row r="57" spans="1:14" ht="12.75">
      <c r="A57" t="s">
        <v>111</v>
      </c>
      <c r="B57" s="12">
        <v>96939.49</v>
      </c>
      <c r="C57" s="13">
        <v>100412.44</v>
      </c>
      <c r="D57" s="13">
        <v>91882.91</v>
      </c>
      <c r="E57" s="13">
        <v>81097.78</v>
      </c>
      <c r="F57" s="16">
        <v>82444.88</v>
      </c>
      <c r="G57" s="13">
        <v>75262.24</v>
      </c>
      <c r="H57" s="19">
        <v>76937.71</v>
      </c>
      <c r="I57" s="21">
        <v>72886.34</v>
      </c>
      <c r="J57" s="13">
        <v>74996.84</v>
      </c>
      <c r="K57" s="23">
        <v>83613.41</v>
      </c>
      <c r="L57" s="23">
        <v>86786.45</v>
      </c>
      <c r="M57" s="23">
        <v>91004.87</v>
      </c>
      <c r="N57" s="5">
        <f t="shared" si="0"/>
        <v>1014265.3599999999</v>
      </c>
    </row>
    <row r="58" spans="1:14" ht="12.75">
      <c r="A58" t="s">
        <v>46</v>
      </c>
      <c r="B58" s="12">
        <v>26089.69</v>
      </c>
      <c r="C58" s="13">
        <v>24878.66</v>
      </c>
      <c r="D58" s="13">
        <v>27064.84</v>
      </c>
      <c r="E58" s="13">
        <v>25894.73</v>
      </c>
      <c r="F58" s="16">
        <v>23261.33</v>
      </c>
      <c r="G58" s="13">
        <v>30242.28</v>
      </c>
      <c r="H58" s="19">
        <v>33198.82</v>
      </c>
      <c r="I58" s="21">
        <v>28928.85</v>
      </c>
      <c r="J58" s="13">
        <v>26225.83</v>
      </c>
      <c r="K58" s="23">
        <v>33199.12</v>
      </c>
      <c r="L58" s="23">
        <v>30112.11</v>
      </c>
      <c r="M58" s="23">
        <v>27306.58</v>
      </c>
      <c r="N58" s="5">
        <f t="shared" si="0"/>
        <v>336402.84</v>
      </c>
    </row>
    <row r="59" spans="1:14" ht="12.75">
      <c r="A59" t="s">
        <v>112</v>
      </c>
      <c r="B59" s="12">
        <v>99710.67</v>
      </c>
      <c r="C59" s="13">
        <v>91699.13</v>
      </c>
      <c r="D59" s="13">
        <v>94737.85</v>
      </c>
      <c r="E59" s="13">
        <v>104719.19</v>
      </c>
      <c r="F59" s="16">
        <v>100373.62</v>
      </c>
      <c r="G59" s="13">
        <v>92576.82</v>
      </c>
      <c r="H59" s="19">
        <v>101670.15</v>
      </c>
      <c r="I59" s="21">
        <v>60872.24</v>
      </c>
      <c r="J59" s="13">
        <v>84748.84</v>
      </c>
      <c r="K59" s="23">
        <v>99016.07</v>
      </c>
      <c r="L59" s="23">
        <v>92506.33</v>
      </c>
      <c r="M59" s="23">
        <v>90013.88</v>
      </c>
      <c r="N59" s="5">
        <f t="shared" si="0"/>
        <v>1112644.79</v>
      </c>
    </row>
    <row r="60" spans="1:14" ht="12.75">
      <c r="A60" t="s">
        <v>113</v>
      </c>
      <c r="B60" s="12">
        <v>150856.13</v>
      </c>
      <c r="C60" s="13">
        <v>154615.79</v>
      </c>
      <c r="D60" s="13">
        <v>157389.21</v>
      </c>
      <c r="E60" s="13">
        <v>142424.57</v>
      </c>
      <c r="F60" s="16">
        <v>149163.19</v>
      </c>
      <c r="G60" s="13">
        <v>144103.79</v>
      </c>
      <c r="H60" s="19">
        <v>150033.65</v>
      </c>
      <c r="I60" s="21">
        <v>150175.44</v>
      </c>
      <c r="J60" s="13">
        <v>144726.94</v>
      </c>
      <c r="K60" s="23">
        <v>168272.86</v>
      </c>
      <c r="L60" s="23">
        <v>163469.86</v>
      </c>
      <c r="M60" s="23">
        <v>161855.03</v>
      </c>
      <c r="N60" s="5">
        <f t="shared" si="0"/>
        <v>1837086.4599999997</v>
      </c>
    </row>
    <row r="61" spans="1:14" ht="12.75">
      <c r="A61" t="s">
        <v>114</v>
      </c>
      <c r="B61" s="12">
        <v>470290.56</v>
      </c>
      <c r="C61" s="13">
        <v>467203.28</v>
      </c>
      <c r="D61" s="13">
        <v>497258.64</v>
      </c>
      <c r="E61" s="13">
        <v>499649.14</v>
      </c>
      <c r="F61" s="16">
        <v>495761.5</v>
      </c>
      <c r="G61" s="13">
        <v>495397.16</v>
      </c>
      <c r="H61" s="19">
        <v>537402.23</v>
      </c>
      <c r="I61" s="21">
        <v>524517.14</v>
      </c>
      <c r="J61" s="13">
        <v>505890.7</v>
      </c>
      <c r="K61" s="23">
        <v>582320.84</v>
      </c>
      <c r="L61" s="23">
        <v>558299.17</v>
      </c>
      <c r="M61" s="23">
        <v>537532.87</v>
      </c>
      <c r="N61" s="5">
        <f t="shared" si="0"/>
        <v>6171523.23</v>
      </c>
    </row>
    <row r="62" spans="1:14" ht="12.75">
      <c r="A62" t="s">
        <v>50</v>
      </c>
      <c r="B62" s="12">
        <v>175951.77</v>
      </c>
      <c r="C62" s="13">
        <v>176755.14</v>
      </c>
      <c r="D62" s="13">
        <v>180617.51</v>
      </c>
      <c r="E62" s="13">
        <v>176016.39</v>
      </c>
      <c r="F62" s="16">
        <v>192422.62</v>
      </c>
      <c r="G62" s="13">
        <v>178304.95</v>
      </c>
      <c r="H62" s="19">
        <v>182637.98</v>
      </c>
      <c r="I62" s="21">
        <v>172020.98</v>
      </c>
      <c r="J62" s="13">
        <v>173232.76</v>
      </c>
      <c r="K62" s="23">
        <v>195876.54</v>
      </c>
      <c r="L62" s="23">
        <v>192180.49</v>
      </c>
      <c r="M62" s="23">
        <v>182936.14</v>
      </c>
      <c r="N62" s="5">
        <f t="shared" si="0"/>
        <v>2178953.27</v>
      </c>
    </row>
    <row r="63" spans="1:14" ht="12.75">
      <c r="A63" t="s">
        <v>115</v>
      </c>
      <c r="B63" s="12">
        <v>325849.66</v>
      </c>
      <c r="C63" s="13">
        <v>325614.22</v>
      </c>
      <c r="D63" s="13">
        <v>330076.61</v>
      </c>
      <c r="E63" s="13">
        <v>320639.43</v>
      </c>
      <c r="F63" s="16">
        <v>337394.88</v>
      </c>
      <c r="G63" s="13">
        <v>317159.71</v>
      </c>
      <c r="H63" s="19">
        <v>327124.46</v>
      </c>
      <c r="I63" s="21">
        <v>316582.52</v>
      </c>
      <c r="J63" s="13">
        <v>316214.58</v>
      </c>
      <c r="K63" s="23">
        <v>363732.49</v>
      </c>
      <c r="L63" s="23">
        <v>358108.92</v>
      </c>
      <c r="M63" s="23">
        <v>351764.13</v>
      </c>
      <c r="N63" s="5">
        <f t="shared" si="0"/>
        <v>3990261.6099999994</v>
      </c>
    </row>
    <row r="64" spans="1:14" ht="12.75">
      <c r="A64" t="s">
        <v>116</v>
      </c>
      <c r="B64" s="12">
        <v>261824.36</v>
      </c>
      <c r="C64" s="13">
        <v>258078.86</v>
      </c>
      <c r="D64" s="13">
        <v>263566.05</v>
      </c>
      <c r="E64" s="13">
        <v>262056.96</v>
      </c>
      <c r="F64" s="16">
        <v>275858.07</v>
      </c>
      <c r="G64" s="13">
        <v>259106.69</v>
      </c>
      <c r="H64" s="19">
        <v>270056.3</v>
      </c>
      <c r="I64" s="21">
        <v>236048.39</v>
      </c>
      <c r="J64" s="13">
        <v>247407.74</v>
      </c>
      <c r="K64" s="23">
        <v>283767.61</v>
      </c>
      <c r="L64" s="23">
        <v>272069.29</v>
      </c>
      <c r="M64" s="23">
        <v>264439.93</v>
      </c>
      <c r="N64" s="5">
        <f t="shared" si="0"/>
        <v>3154280.25</v>
      </c>
    </row>
    <row r="65" spans="1:14" ht="12.75">
      <c r="A65" t="s">
        <v>117</v>
      </c>
      <c r="B65" s="12">
        <v>30394.23</v>
      </c>
      <c r="C65" s="13">
        <v>29028.67</v>
      </c>
      <c r="D65" s="13">
        <v>30307.87</v>
      </c>
      <c r="E65" s="13">
        <v>30125.33</v>
      </c>
      <c r="F65" s="16">
        <v>28990.61</v>
      </c>
      <c r="G65" s="13">
        <v>28108.1</v>
      </c>
      <c r="H65" s="19">
        <v>28686.84</v>
      </c>
      <c r="I65" s="21">
        <v>27046.32</v>
      </c>
      <c r="J65" s="13">
        <v>26749.88</v>
      </c>
      <c r="K65" s="23">
        <v>30994.34</v>
      </c>
      <c r="L65" s="23">
        <v>31268.92</v>
      </c>
      <c r="M65" s="23">
        <v>32014.83</v>
      </c>
      <c r="N65" s="5">
        <f t="shared" si="0"/>
        <v>353715.94</v>
      </c>
    </row>
    <row r="66" spans="1:14" ht="12.75">
      <c r="A66" t="s">
        <v>118</v>
      </c>
      <c r="B66" s="12">
        <v>23190.84</v>
      </c>
      <c r="C66" s="13">
        <v>21327.49</v>
      </c>
      <c r="D66" s="13">
        <v>22034.25</v>
      </c>
      <c r="E66" s="13">
        <v>24355.73</v>
      </c>
      <c r="F66" s="16">
        <v>23345.02</v>
      </c>
      <c r="G66" s="13">
        <v>21531.62</v>
      </c>
      <c r="H66" s="19">
        <v>22697.27</v>
      </c>
      <c r="I66" s="21">
        <v>6367.86</v>
      </c>
      <c r="J66" s="13">
        <v>8865.6</v>
      </c>
      <c r="K66" s="23">
        <v>10358.1</v>
      </c>
      <c r="L66" s="23">
        <v>9752.56</v>
      </c>
      <c r="M66" s="23">
        <v>9458.79</v>
      </c>
      <c r="N66" s="5">
        <f t="shared" si="0"/>
        <v>203285.13</v>
      </c>
    </row>
    <row r="67" spans="1:14" ht="12.75">
      <c r="A67" t="s">
        <v>119</v>
      </c>
      <c r="B67" s="12">
        <v>114734.06</v>
      </c>
      <c r="C67" s="13">
        <v>112976.21</v>
      </c>
      <c r="D67" s="13">
        <v>118069.08</v>
      </c>
      <c r="E67" s="13">
        <v>111391.22</v>
      </c>
      <c r="F67" s="16">
        <v>120884.93</v>
      </c>
      <c r="G67" s="13">
        <v>116809.84</v>
      </c>
      <c r="H67" s="19">
        <v>121568.93</v>
      </c>
      <c r="I67" s="21">
        <v>113554.38</v>
      </c>
      <c r="J67" s="13">
        <v>108191.32</v>
      </c>
      <c r="K67" s="23">
        <v>128724.5</v>
      </c>
      <c r="L67" s="23">
        <v>124745.4</v>
      </c>
      <c r="M67" s="23">
        <v>121042.32</v>
      </c>
      <c r="N67" s="5">
        <f t="shared" si="0"/>
        <v>1412692.19</v>
      </c>
    </row>
    <row r="68" spans="1:14" ht="12.75">
      <c r="A68" t="s">
        <v>120</v>
      </c>
      <c r="B68" s="12">
        <v>6166.83</v>
      </c>
      <c r="C68" s="13">
        <v>5671.33</v>
      </c>
      <c r="D68" s="13">
        <v>5859.27</v>
      </c>
      <c r="E68" s="13">
        <v>6476.58</v>
      </c>
      <c r="F68" s="16">
        <v>6207.82</v>
      </c>
      <c r="G68" s="13">
        <v>5725.61</v>
      </c>
      <c r="H68" s="19">
        <v>6901.79</v>
      </c>
      <c r="I68" s="21">
        <v>8786.65</v>
      </c>
      <c r="J68" s="13">
        <v>12233.14</v>
      </c>
      <c r="K68" s="23">
        <v>14292.55</v>
      </c>
      <c r="L68" s="23">
        <v>13304.27</v>
      </c>
      <c r="M68" s="23">
        <v>12965.77</v>
      </c>
      <c r="N68" s="5">
        <f t="shared" si="0"/>
        <v>104591.61000000002</v>
      </c>
    </row>
    <row r="69" spans="1:14" ht="12.75">
      <c r="A69" t="s">
        <v>121</v>
      </c>
      <c r="B69" s="12">
        <v>128695.39</v>
      </c>
      <c r="C69" s="13">
        <v>130444.13</v>
      </c>
      <c r="D69" s="13">
        <v>128789.79</v>
      </c>
      <c r="E69" s="13">
        <v>121973.18</v>
      </c>
      <c r="F69" s="16">
        <v>135774.96</v>
      </c>
      <c r="G69" s="13">
        <v>135642.46</v>
      </c>
      <c r="H69" s="19">
        <v>140833.03</v>
      </c>
      <c r="I69" s="21">
        <v>138945.04</v>
      </c>
      <c r="J69" s="13">
        <v>138846.4</v>
      </c>
      <c r="K69" s="23">
        <v>161070.12</v>
      </c>
      <c r="L69" s="23">
        <v>152759.47</v>
      </c>
      <c r="M69" s="23">
        <v>137943.64</v>
      </c>
      <c r="N69" s="5">
        <f t="shared" si="0"/>
        <v>1651717.6099999999</v>
      </c>
    </row>
    <row r="70" spans="1:14" ht="12.75">
      <c r="A70" t="s">
        <v>122</v>
      </c>
      <c r="B70" s="12">
        <v>166429.88</v>
      </c>
      <c r="C70" s="13">
        <v>168545.65</v>
      </c>
      <c r="D70" s="13">
        <v>177984.78</v>
      </c>
      <c r="E70" s="13">
        <v>168338.59</v>
      </c>
      <c r="F70" s="16">
        <v>179562.73</v>
      </c>
      <c r="G70" s="13">
        <v>172036.91</v>
      </c>
      <c r="H70" s="19">
        <v>170691.68</v>
      </c>
      <c r="I70" s="21">
        <v>172977.47</v>
      </c>
      <c r="J70" s="13">
        <v>166684.37</v>
      </c>
      <c r="K70" s="23">
        <v>185894.27</v>
      </c>
      <c r="L70" s="23">
        <v>188770.17</v>
      </c>
      <c r="M70" s="23">
        <v>189568.76</v>
      </c>
      <c r="N70" s="5">
        <f t="shared" si="0"/>
        <v>2107485.26</v>
      </c>
    </row>
    <row r="71" spans="1:14" ht="12.75">
      <c r="A71" t="s">
        <v>59</v>
      </c>
      <c r="B71" s="12">
        <v>77652.71</v>
      </c>
      <c r="C71" s="13">
        <v>76689.55</v>
      </c>
      <c r="D71" s="13">
        <v>79226.15</v>
      </c>
      <c r="E71" s="13">
        <v>76998.45</v>
      </c>
      <c r="F71" s="16">
        <v>82489.16</v>
      </c>
      <c r="G71" s="13">
        <v>78258.76</v>
      </c>
      <c r="H71" s="19">
        <v>85037.77</v>
      </c>
      <c r="I71" s="21">
        <v>56654.38</v>
      </c>
      <c r="J71" s="13">
        <v>59746.09</v>
      </c>
      <c r="K71" s="23">
        <v>68547.78</v>
      </c>
      <c r="L71" s="23">
        <v>64895.12</v>
      </c>
      <c r="M71" s="23">
        <v>59823.96</v>
      </c>
      <c r="N71" s="5">
        <f t="shared" si="0"/>
        <v>866019.88</v>
      </c>
    </row>
    <row r="72" spans="1:14" ht="12.75">
      <c r="A72" t="s">
        <v>123</v>
      </c>
      <c r="B72" s="12">
        <v>25879.88</v>
      </c>
      <c r="C72" s="13">
        <v>25765.69</v>
      </c>
      <c r="D72" s="13">
        <v>24773.69</v>
      </c>
      <c r="E72" s="13">
        <v>24623.21</v>
      </c>
      <c r="F72" s="16">
        <v>24144.52</v>
      </c>
      <c r="G72" s="13">
        <v>24551.3</v>
      </c>
      <c r="H72" s="19">
        <v>26633.57</v>
      </c>
      <c r="I72" s="21">
        <v>20593.28</v>
      </c>
      <c r="J72" s="13">
        <v>20007</v>
      </c>
      <c r="K72" s="23">
        <v>25734.39</v>
      </c>
      <c r="L72" s="23">
        <v>26076.39</v>
      </c>
      <c r="M72" s="23">
        <v>25386.09</v>
      </c>
      <c r="N72" s="5">
        <f t="shared" si="0"/>
        <v>294169.01000000007</v>
      </c>
    </row>
    <row r="73" spans="1:14" ht="12.75">
      <c r="A73" t="s">
        <v>61</v>
      </c>
      <c r="B73" s="12">
        <v>6194.04</v>
      </c>
      <c r="C73" s="13">
        <v>5696.35</v>
      </c>
      <c r="D73" s="13">
        <v>5885.12</v>
      </c>
      <c r="E73" s="13">
        <v>6505.16</v>
      </c>
      <c r="F73" s="16">
        <v>6235.21</v>
      </c>
      <c r="G73" s="13">
        <v>5750.87</v>
      </c>
      <c r="H73" s="19">
        <v>6256.49</v>
      </c>
      <c r="I73" s="21">
        <v>3289.71</v>
      </c>
      <c r="J73" s="13">
        <v>4580.08</v>
      </c>
      <c r="K73" s="23">
        <v>5351.12</v>
      </c>
      <c r="L73" s="23">
        <v>5004.07</v>
      </c>
      <c r="M73" s="23">
        <v>4867.29</v>
      </c>
      <c r="N73" s="5">
        <f t="shared" si="0"/>
        <v>65615.51</v>
      </c>
    </row>
    <row r="74" spans="1:14" ht="12.75">
      <c r="A74" t="s">
        <v>62</v>
      </c>
      <c r="B74" s="12">
        <v>6017.44</v>
      </c>
      <c r="C74" s="13">
        <v>5806.57</v>
      </c>
      <c r="D74" s="13">
        <v>5992.97</v>
      </c>
      <c r="E74" s="13">
        <v>6227.15</v>
      </c>
      <c r="F74" s="16">
        <v>6082.36</v>
      </c>
      <c r="G74" s="13">
        <v>5549.42</v>
      </c>
      <c r="H74" s="19">
        <v>5866</v>
      </c>
      <c r="I74" s="21">
        <v>3890.36</v>
      </c>
      <c r="J74" s="13">
        <v>4783.7</v>
      </c>
      <c r="K74" s="23">
        <v>5302.58</v>
      </c>
      <c r="L74" s="23">
        <v>5305.4</v>
      </c>
      <c r="M74" s="23">
        <v>6078.13</v>
      </c>
      <c r="N74" s="5">
        <f t="shared" si="0"/>
        <v>66902.08</v>
      </c>
    </row>
    <row r="75" spans="1:14" ht="12.75">
      <c r="A75" t="s">
        <v>124</v>
      </c>
      <c r="B75" s="12">
        <v>188210.35</v>
      </c>
      <c r="C75" s="13">
        <v>195613.94</v>
      </c>
      <c r="D75" s="13">
        <v>193956.76</v>
      </c>
      <c r="E75" s="13">
        <v>181027.45</v>
      </c>
      <c r="F75" s="16">
        <v>193351.92</v>
      </c>
      <c r="G75" s="13">
        <v>183158.99</v>
      </c>
      <c r="H75" s="19">
        <v>190290.55</v>
      </c>
      <c r="I75" s="21">
        <v>187174.77</v>
      </c>
      <c r="J75" s="13">
        <v>190124.54</v>
      </c>
      <c r="K75" s="23">
        <v>223674.48</v>
      </c>
      <c r="L75" s="23">
        <v>214837.68</v>
      </c>
      <c r="M75" s="23">
        <v>209457.51</v>
      </c>
      <c r="N75" s="5">
        <f t="shared" si="0"/>
        <v>2350878.9400000004</v>
      </c>
    </row>
    <row r="76" spans="1:14" ht="12.75">
      <c r="A76" t="s">
        <v>125</v>
      </c>
      <c r="B76" s="12">
        <v>9956.47</v>
      </c>
      <c r="C76" s="13">
        <v>9705.56</v>
      </c>
      <c r="D76" s="13">
        <v>10035.46</v>
      </c>
      <c r="E76" s="13">
        <v>9242.32</v>
      </c>
      <c r="F76" s="16">
        <v>9047.19</v>
      </c>
      <c r="G76" s="13">
        <v>8341.59</v>
      </c>
      <c r="H76" s="19">
        <v>9025.34</v>
      </c>
      <c r="I76" s="21">
        <v>9227.48</v>
      </c>
      <c r="J76" s="13">
        <v>8793.06</v>
      </c>
      <c r="K76" s="23">
        <v>10896.56</v>
      </c>
      <c r="L76" s="23">
        <v>12585.51</v>
      </c>
      <c r="M76" s="23">
        <v>11477.56</v>
      </c>
      <c r="N76" s="5">
        <f t="shared" si="0"/>
        <v>118334.09999999998</v>
      </c>
    </row>
    <row r="77" spans="1:14" ht="12.75">
      <c r="A77" t="s">
        <v>126</v>
      </c>
      <c r="B77" s="12">
        <v>42429.81</v>
      </c>
      <c r="C77" s="13">
        <v>44697.05</v>
      </c>
      <c r="D77" s="13">
        <v>39250.55</v>
      </c>
      <c r="E77" s="13">
        <v>36357.84</v>
      </c>
      <c r="F77" s="16">
        <v>37677.28</v>
      </c>
      <c r="G77" s="13">
        <v>33638.13</v>
      </c>
      <c r="H77" s="19">
        <v>31122.91</v>
      </c>
      <c r="I77" s="21">
        <v>65073.78</v>
      </c>
      <c r="J77" s="13">
        <v>31819.03</v>
      </c>
      <c r="K77" s="23">
        <v>41814.98</v>
      </c>
      <c r="L77" s="23">
        <v>41516.45</v>
      </c>
      <c r="M77" s="23">
        <v>50607.1</v>
      </c>
      <c r="N77" s="5">
        <f>SUM(B77:M77)</f>
        <v>496004.91</v>
      </c>
    </row>
    <row r="78" spans="1:14" ht="12.75">
      <c r="A78" t="s">
        <v>66</v>
      </c>
      <c r="B78" s="12">
        <v>11214.97</v>
      </c>
      <c r="C78" s="13">
        <v>11083.34</v>
      </c>
      <c r="D78" s="13">
        <v>10035.06</v>
      </c>
      <c r="E78" s="13">
        <v>9256.08</v>
      </c>
      <c r="F78" s="16">
        <v>9315.39</v>
      </c>
      <c r="G78" s="13">
        <v>9356.4</v>
      </c>
      <c r="H78" s="19">
        <v>10309.77</v>
      </c>
      <c r="I78" s="21">
        <v>10296.84</v>
      </c>
      <c r="J78" s="13">
        <v>10199.01</v>
      </c>
      <c r="K78" s="23">
        <v>11851.48</v>
      </c>
      <c r="L78" s="23">
        <v>12732.63</v>
      </c>
      <c r="M78" s="23">
        <v>12300.68</v>
      </c>
      <c r="N78" s="5">
        <f>SUM(B78:M78)</f>
        <v>127951.65</v>
      </c>
    </row>
    <row r="79" ht="12.75">
      <c r="A79" t="s">
        <v>1</v>
      </c>
    </row>
    <row r="80" spans="1:14" ht="12.75">
      <c r="A80" t="s">
        <v>68</v>
      </c>
      <c r="B80" s="5">
        <f aca="true" t="shared" si="1" ref="B80:M80">SUM(B12:B78)</f>
        <v>6713130.689999999</v>
      </c>
      <c r="C80" s="5">
        <f t="shared" si="1"/>
        <v>6710243.510000001</v>
      </c>
      <c r="D80" s="5">
        <f t="shared" si="1"/>
        <v>6919264.1099999985</v>
      </c>
      <c r="E80" s="5">
        <f t="shared" si="1"/>
        <v>6701016.670000003</v>
      </c>
      <c r="F80" s="5">
        <f t="shared" si="1"/>
        <v>6974650.080000002</v>
      </c>
      <c r="G80" s="5">
        <f t="shared" si="1"/>
        <v>6714655.610000001</v>
      </c>
      <c r="H80" s="5">
        <f t="shared" si="1"/>
        <v>7049438.5200000005</v>
      </c>
      <c r="I80" s="5">
        <f t="shared" si="1"/>
        <v>7092468.370000001</v>
      </c>
      <c r="J80" s="5">
        <f t="shared" si="1"/>
        <v>6718269.65</v>
      </c>
      <c r="K80" s="5">
        <f t="shared" si="1"/>
        <v>7707572.090000001</v>
      </c>
      <c r="L80" s="5">
        <f t="shared" si="1"/>
        <v>7472865.610000001</v>
      </c>
      <c r="M80" s="5">
        <f t="shared" si="1"/>
        <v>7326628.129999999</v>
      </c>
      <c r="N80" s="5">
        <f>SUM(B80:M80)</f>
        <v>84100203.03999999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2.75">
      <c r="B9" s="1">
        <f>'Local Option Sales Tax Coll'!B9</f>
        <v>41821</v>
      </c>
      <c r="C9" s="1">
        <f>'Local Option Sales Tax Coll'!C9</f>
        <v>41852</v>
      </c>
      <c r="D9" s="1">
        <f>'Local Option Sales Tax Coll'!D9</f>
        <v>41883</v>
      </c>
      <c r="E9" s="1">
        <f>'Local Option Sales Tax Coll'!E9</f>
        <v>41913</v>
      </c>
      <c r="F9" s="1">
        <f>'Local Option Sales Tax Coll'!F9</f>
        <v>41944</v>
      </c>
      <c r="G9" s="1">
        <f>'Local Option Sales Tax Coll'!G9</f>
        <v>41974</v>
      </c>
      <c r="H9" s="1">
        <f>'Local Option Sales Tax Coll'!H9</f>
        <v>42005</v>
      </c>
      <c r="I9" s="1">
        <f>'Local Option Sales Tax Coll'!I9</f>
        <v>42036</v>
      </c>
      <c r="J9" s="1">
        <f>'Local Option Sales Tax Coll'!J9</f>
        <v>42064</v>
      </c>
      <c r="K9" s="1">
        <f>'Local Option Sales Tax Coll'!K9</f>
        <v>42095</v>
      </c>
      <c r="L9" s="1">
        <f>'Local Option Sales Tax Coll'!L9</f>
        <v>42125</v>
      </c>
      <c r="M9" s="1">
        <f>'Local Option Sales Tax Coll'!M9</f>
        <v>42156</v>
      </c>
      <c r="N9" s="1" t="str">
        <f>'Local Option Sales Tax Coll'!N9</f>
        <v>SFY14-15</v>
      </c>
    </row>
    <row r="10" spans="1:14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ht="12.75">
      <c r="A11" t="s">
        <v>1</v>
      </c>
    </row>
    <row r="12" spans="1:14" ht="12.75">
      <c r="A12" t="s">
        <v>90</v>
      </c>
      <c r="B12" s="10">
        <v>581221.83</v>
      </c>
      <c r="C12" s="15">
        <v>593412.7</v>
      </c>
      <c r="D12" s="15">
        <v>604225.82</v>
      </c>
      <c r="E12" s="15">
        <v>578154.57</v>
      </c>
      <c r="F12" s="16">
        <v>586185.64</v>
      </c>
      <c r="G12" s="10">
        <v>589971.21</v>
      </c>
      <c r="H12" s="17">
        <v>595866.16</v>
      </c>
      <c r="I12" s="20">
        <v>609128.37</v>
      </c>
      <c r="J12" s="13">
        <v>618842.09</v>
      </c>
      <c r="K12" s="20">
        <v>705737.66</v>
      </c>
      <c r="L12" s="4">
        <v>711725.08</v>
      </c>
      <c r="M12" s="4">
        <v>711609.25</v>
      </c>
      <c r="N12" s="5">
        <f aca="true" t="shared" si="0" ref="N12:N43">SUM(B12:M12)</f>
        <v>7486080.38</v>
      </c>
    </row>
    <row r="13" spans="1:14" ht="12.75">
      <c r="A13" t="s">
        <v>91</v>
      </c>
      <c r="B13" s="10">
        <v>74061.4</v>
      </c>
      <c r="C13" s="15">
        <v>127336.98</v>
      </c>
      <c r="D13" s="15">
        <v>122869.74</v>
      </c>
      <c r="E13" s="15">
        <v>70987.24</v>
      </c>
      <c r="F13" s="16">
        <v>68236.26</v>
      </c>
      <c r="G13" s="10">
        <v>71581.27</v>
      </c>
      <c r="H13" s="17">
        <v>150431.21</v>
      </c>
      <c r="I13" s="20">
        <v>81861.83</v>
      </c>
      <c r="J13" s="13">
        <v>108443.5</v>
      </c>
      <c r="K13" s="20">
        <v>73732.28</v>
      </c>
      <c r="L13" s="4">
        <v>99046.69</v>
      </c>
      <c r="M13" s="4">
        <v>130168.92</v>
      </c>
      <c r="N13" s="5">
        <f t="shared" si="0"/>
        <v>1178757.3199999998</v>
      </c>
    </row>
    <row r="14" spans="1:14" ht="12.75">
      <c r="A14" s="31" t="s">
        <v>92</v>
      </c>
      <c r="B14" s="10">
        <v>574560.21</v>
      </c>
      <c r="C14" s="15">
        <v>616522.01</v>
      </c>
      <c r="D14" s="15">
        <v>546547.05</v>
      </c>
      <c r="E14" s="15">
        <v>490355.99</v>
      </c>
      <c r="F14" s="16">
        <v>509863.69</v>
      </c>
      <c r="G14" s="10">
        <v>450964.36</v>
      </c>
      <c r="H14" s="17">
        <v>463722.73</v>
      </c>
      <c r="I14" s="20">
        <v>472062.99</v>
      </c>
      <c r="J14" s="13">
        <v>477348.12</v>
      </c>
      <c r="K14" s="20">
        <v>577521.2</v>
      </c>
      <c r="L14" s="4">
        <v>572080.07</v>
      </c>
      <c r="M14" s="4">
        <v>602039.3</v>
      </c>
      <c r="N14" s="5">
        <f t="shared" si="0"/>
        <v>6353587.72</v>
      </c>
    </row>
    <row r="15" spans="1:14" ht="12.75">
      <c r="A15" t="s">
        <v>5</v>
      </c>
      <c r="B15" s="10">
        <v>74295.26</v>
      </c>
      <c r="C15" s="15">
        <v>73851.75</v>
      </c>
      <c r="D15" s="15">
        <v>75035.64</v>
      </c>
      <c r="E15" s="15">
        <v>68923.52</v>
      </c>
      <c r="F15" s="16">
        <v>80106.3</v>
      </c>
      <c r="G15" s="10">
        <v>74796.99</v>
      </c>
      <c r="H15" s="17">
        <v>72757.13</v>
      </c>
      <c r="I15" s="20">
        <v>75569.22</v>
      </c>
      <c r="J15" s="13">
        <v>84153.4</v>
      </c>
      <c r="K15" s="20">
        <v>98698.15</v>
      </c>
      <c r="L15" s="4">
        <v>103864.39</v>
      </c>
      <c r="M15" s="4">
        <v>93450.98</v>
      </c>
      <c r="N15" s="5">
        <f t="shared" si="0"/>
        <v>975502.7300000001</v>
      </c>
    </row>
    <row r="16" spans="1:14" ht="12.75">
      <c r="A16" t="s">
        <v>93</v>
      </c>
      <c r="B16" s="10">
        <v>1285073.78</v>
      </c>
      <c r="C16" s="15">
        <v>1334868.35</v>
      </c>
      <c r="D16" s="15">
        <v>1350730.7</v>
      </c>
      <c r="E16" s="15">
        <v>1284707.18</v>
      </c>
      <c r="F16" s="16">
        <v>1348386.56</v>
      </c>
      <c r="G16" s="10">
        <v>1254137.53</v>
      </c>
      <c r="H16" s="17">
        <v>1413745.41</v>
      </c>
      <c r="I16" s="20">
        <v>2049207.01</v>
      </c>
      <c r="J16" s="13">
        <v>2336377.89</v>
      </c>
      <c r="K16" s="20">
        <v>2743782.86</v>
      </c>
      <c r="L16" s="4">
        <v>2652186.92</v>
      </c>
      <c r="M16" s="4">
        <v>2565332.85</v>
      </c>
      <c r="N16" s="5">
        <f t="shared" si="0"/>
        <v>21618537.04</v>
      </c>
    </row>
    <row r="17" spans="1:14" ht="12.75">
      <c r="A17" t="s">
        <v>94</v>
      </c>
      <c r="B17" s="10">
        <v>4189646.43</v>
      </c>
      <c r="C17" s="15">
        <v>4127011.89</v>
      </c>
      <c r="D17" s="15">
        <v>4414672.33</v>
      </c>
      <c r="E17" s="15">
        <v>4236283.82</v>
      </c>
      <c r="F17" s="16">
        <v>4366627.22</v>
      </c>
      <c r="G17" s="10">
        <v>4253971.93</v>
      </c>
      <c r="H17" s="17">
        <v>4429066.11</v>
      </c>
      <c r="I17" s="20">
        <v>4273555.41</v>
      </c>
      <c r="J17" s="13">
        <v>4123847.74</v>
      </c>
      <c r="K17" s="20">
        <v>4707388.92</v>
      </c>
      <c r="L17" s="4">
        <v>4551916.53</v>
      </c>
      <c r="M17" s="4">
        <v>4530201.02</v>
      </c>
      <c r="N17" s="5">
        <f t="shared" si="0"/>
        <v>52204189.35000001</v>
      </c>
    </row>
    <row r="18" spans="1:14" ht="12.75">
      <c r="A18" t="s">
        <v>8</v>
      </c>
      <c r="B18" s="10">
        <v>33381.91</v>
      </c>
      <c r="C18" s="15">
        <v>33761.04</v>
      </c>
      <c r="D18" s="15">
        <v>32091.87</v>
      </c>
      <c r="E18" s="15">
        <v>31786.02</v>
      </c>
      <c r="F18" s="16">
        <v>31943.87</v>
      </c>
      <c r="G18" s="10">
        <v>27790.41</v>
      </c>
      <c r="H18" s="17">
        <v>30316.54</v>
      </c>
      <c r="I18" s="20">
        <v>21135.48</v>
      </c>
      <c r="J18" s="13">
        <v>23890.02</v>
      </c>
      <c r="K18" s="20">
        <v>22516.27</v>
      </c>
      <c r="L18" s="4">
        <v>27554.75</v>
      </c>
      <c r="M18" s="4">
        <v>30733.4</v>
      </c>
      <c r="N18" s="5">
        <f t="shared" si="0"/>
        <v>346901.5800000001</v>
      </c>
    </row>
    <row r="19" spans="1:14" ht="12.75">
      <c r="A19" t="s">
        <v>95</v>
      </c>
      <c r="B19" s="10">
        <v>445380.14</v>
      </c>
      <c r="C19" s="15">
        <v>446199.38</v>
      </c>
      <c r="D19" s="15">
        <v>445964.28</v>
      </c>
      <c r="E19" s="15">
        <v>434057.43</v>
      </c>
      <c r="F19" s="16">
        <v>502375.1</v>
      </c>
      <c r="G19" s="10">
        <v>483331.61</v>
      </c>
      <c r="H19" s="17">
        <v>543653.42</v>
      </c>
      <c r="I19" s="20">
        <v>525451.01</v>
      </c>
      <c r="J19" s="13">
        <v>506729.7</v>
      </c>
      <c r="K19" s="20">
        <v>595734.85</v>
      </c>
      <c r="L19" s="4">
        <v>536136.2</v>
      </c>
      <c r="M19" s="4">
        <v>472770.82</v>
      </c>
      <c r="N19" s="5">
        <f t="shared" si="0"/>
        <v>5937783.94</v>
      </c>
    </row>
    <row r="20" spans="1:14" ht="12.75">
      <c r="A20" t="s">
        <v>96</v>
      </c>
      <c r="B20" s="10">
        <v>274810.35</v>
      </c>
      <c r="C20" s="15">
        <v>291858.23</v>
      </c>
      <c r="D20" s="15">
        <v>285360.84</v>
      </c>
      <c r="E20" s="15">
        <v>263328.27</v>
      </c>
      <c r="F20" s="16">
        <v>269728.74</v>
      </c>
      <c r="G20" s="10">
        <v>264095.96</v>
      </c>
      <c r="H20" s="17">
        <v>271823.36</v>
      </c>
      <c r="I20" s="20">
        <v>283398.68</v>
      </c>
      <c r="J20" s="13">
        <v>292126.73</v>
      </c>
      <c r="K20" s="20">
        <v>334520.27</v>
      </c>
      <c r="L20" s="4">
        <v>325634.77</v>
      </c>
      <c r="M20" s="4">
        <v>319430.29</v>
      </c>
      <c r="N20" s="5">
        <f t="shared" si="0"/>
        <v>3476116.49</v>
      </c>
    </row>
    <row r="21" spans="1:14" ht="12.75">
      <c r="A21" t="s">
        <v>97</v>
      </c>
      <c r="B21" s="10">
        <v>412482.9</v>
      </c>
      <c r="C21" s="15">
        <v>413570.45</v>
      </c>
      <c r="D21" s="15">
        <v>432869.8</v>
      </c>
      <c r="E21" s="15">
        <v>402870.63</v>
      </c>
      <c r="F21" s="16">
        <v>403829.84</v>
      </c>
      <c r="G21" s="10">
        <v>397573.41</v>
      </c>
      <c r="H21" s="17">
        <v>442414.07</v>
      </c>
      <c r="I21" s="20">
        <v>443285.76</v>
      </c>
      <c r="J21" s="13">
        <v>410741.5</v>
      </c>
      <c r="K21" s="20">
        <v>463271.77</v>
      </c>
      <c r="L21" s="4">
        <v>464169.68</v>
      </c>
      <c r="M21" s="4">
        <v>469145.18</v>
      </c>
      <c r="N21" s="5">
        <f t="shared" si="0"/>
        <v>5156224.99</v>
      </c>
    </row>
    <row r="22" spans="1:14" ht="12.75">
      <c r="A22" t="s">
        <v>98</v>
      </c>
      <c r="B22" s="10">
        <v>612200.99</v>
      </c>
      <c r="C22" s="15">
        <v>613196.99</v>
      </c>
      <c r="D22" s="15">
        <v>649239.74</v>
      </c>
      <c r="E22" s="15">
        <v>625506.96</v>
      </c>
      <c r="F22" s="16">
        <v>697776.88</v>
      </c>
      <c r="G22" s="10">
        <v>691558.34</v>
      </c>
      <c r="H22" s="17">
        <v>740636.11</v>
      </c>
      <c r="I22" s="20">
        <v>774269.15</v>
      </c>
      <c r="J22" s="13">
        <v>774077.2</v>
      </c>
      <c r="K22" s="20">
        <v>888957.17</v>
      </c>
      <c r="L22" s="4">
        <v>826596.06</v>
      </c>
      <c r="M22" s="4">
        <v>733324.25</v>
      </c>
      <c r="N22" s="5">
        <f t="shared" si="0"/>
        <v>8627339.84</v>
      </c>
    </row>
    <row r="23" spans="1:14" ht="12.75">
      <c r="A23" t="s">
        <v>12</v>
      </c>
      <c r="B23" s="10">
        <v>306550.86</v>
      </c>
      <c r="C23" s="15">
        <v>329364.31</v>
      </c>
      <c r="D23" s="15">
        <v>315812.02</v>
      </c>
      <c r="E23" s="15">
        <v>293764.42</v>
      </c>
      <c r="F23" s="16">
        <v>298569.07</v>
      </c>
      <c r="G23" s="10">
        <v>289464.03</v>
      </c>
      <c r="H23" s="17">
        <v>336375.91</v>
      </c>
      <c r="I23" s="20">
        <v>244817.86</v>
      </c>
      <c r="J23" s="13">
        <v>260375.57</v>
      </c>
      <c r="K23" s="20">
        <v>298047.83</v>
      </c>
      <c r="L23" s="4">
        <v>313850.84</v>
      </c>
      <c r="M23" s="4">
        <v>324112.16</v>
      </c>
      <c r="N23" s="5">
        <f t="shared" si="0"/>
        <v>3611104.88</v>
      </c>
    </row>
    <row r="24" spans="1:14" ht="12.75">
      <c r="A24" t="s">
        <v>129</v>
      </c>
      <c r="B24" s="10">
        <v>5351703.74</v>
      </c>
      <c r="C24" s="15">
        <v>5399165.21</v>
      </c>
      <c r="D24" s="15">
        <v>5798157.78</v>
      </c>
      <c r="E24" s="15">
        <v>5583032.55</v>
      </c>
      <c r="F24" s="16">
        <v>5817051.19</v>
      </c>
      <c r="G24" s="10">
        <v>5612284.29</v>
      </c>
      <c r="H24" s="17">
        <v>5752737.98</v>
      </c>
      <c r="I24" s="20">
        <v>5492663.87</v>
      </c>
      <c r="J24" s="13">
        <v>5319659.88</v>
      </c>
      <c r="K24" s="20">
        <v>6104345.12</v>
      </c>
      <c r="L24" s="4">
        <v>5984726.48</v>
      </c>
      <c r="M24" s="4">
        <v>5991256.48</v>
      </c>
      <c r="N24" s="5">
        <f t="shared" si="0"/>
        <v>68206784.57000001</v>
      </c>
    </row>
    <row r="25" spans="1:14" ht="12.75">
      <c r="A25" t="s">
        <v>13</v>
      </c>
      <c r="B25" s="10">
        <v>67716.8</v>
      </c>
      <c r="C25" s="15">
        <v>65337.56</v>
      </c>
      <c r="D25" s="15">
        <v>65167.6</v>
      </c>
      <c r="E25" s="15">
        <v>64101.57</v>
      </c>
      <c r="F25" s="16">
        <v>66890.47</v>
      </c>
      <c r="G25" s="10">
        <v>70377.21</v>
      </c>
      <c r="H25" s="17">
        <v>77454.97</v>
      </c>
      <c r="I25" s="20">
        <v>66290.7</v>
      </c>
      <c r="J25" s="13">
        <v>75643.39</v>
      </c>
      <c r="K25" s="20">
        <v>85823.67</v>
      </c>
      <c r="L25" s="4">
        <v>78050.22</v>
      </c>
      <c r="M25" s="4">
        <v>74321.07</v>
      </c>
      <c r="N25" s="5">
        <f t="shared" si="0"/>
        <v>857175.23</v>
      </c>
    </row>
    <row r="26" spans="1:14" ht="12.75">
      <c r="A26" t="s">
        <v>14</v>
      </c>
      <c r="B26" s="10">
        <v>38652.78</v>
      </c>
      <c r="C26" s="15">
        <v>42394.38</v>
      </c>
      <c r="D26" s="15">
        <v>37576.7</v>
      </c>
      <c r="E26" s="15">
        <v>36014.65</v>
      </c>
      <c r="F26" s="16">
        <v>43269.24</v>
      </c>
      <c r="G26" s="10">
        <v>37837.08</v>
      </c>
      <c r="H26" s="17">
        <v>41095.73</v>
      </c>
      <c r="I26" s="20">
        <v>43489.14</v>
      </c>
      <c r="J26" s="13">
        <v>48441.41</v>
      </c>
      <c r="K26" s="20">
        <v>56734.54</v>
      </c>
      <c r="L26" s="4">
        <v>54235.94</v>
      </c>
      <c r="M26" s="4">
        <v>56817.3</v>
      </c>
      <c r="N26" s="5">
        <f t="shared" si="0"/>
        <v>536558.89</v>
      </c>
    </row>
    <row r="27" spans="1:14" ht="12.75">
      <c r="A27" t="s">
        <v>99</v>
      </c>
      <c r="B27" s="10">
        <v>2746077.34</v>
      </c>
      <c r="C27" s="15">
        <v>2745151.51</v>
      </c>
      <c r="D27" s="15">
        <v>2841684.98</v>
      </c>
      <c r="E27" s="15">
        <v>2712022.6</v>
      </c>
      <c r="F27" s="16">
        <v>2798296.25</v>
      </c>
      <c r="G27" s="10">
        <v>2650413.86</v>
      </c>
      <c r="H27" s="17">
        <v>2783754.09</v>
      </c>
      <c r="I27" s="20">
        <v>2459380.22</v>
      </c>
      <c r="J27" s="13">
        <v>2488191.07</v>
      </c>
      <c r="K27" s="20">
        <v>2763218.91</v>
      </c>
      <c r="L27" s="4">
        <v>2774563.73</v>
      </c>
      <c r="M27" s="4">
        <v>2836909.96</v>
      </c>
      <c r="N27" s="5">
        <f t="shared" si="0"/>
        <v>32599664.52</v>
      </c>
    </row>
    <row r="28" spans="1:14" ht="12.75">
      <c r="A28" t="s">
        <v>100</v>
      </c>
      <c r="B28" s="10">
        <v>798840.26</v>
      </c>
      <c r="C28" s="15">
        <v>823527.55</v>
      </c>
      <c r="D28" s="15">
        <v>810292.39</v>
      </c>
      <c r="E28" s="15">
        <v>756437.89</v>
      </c>
      <c r="F28" s="16">
        <v>793079.4</v>
      </c>
      <c r="G28" s="10">
        <v>735336.52</v>
      </c>
      <c r="H28" s="17">
        <v>755475.5</v>
      </c>
      <c r="I28" s="20">
        <v>680074.62</v>
      </c>
      <c r="J28" s="13">
        <v>689820.68</v>
      </c>
      <c r="K28" s="20">
        <v>794844</v>
      </c>
      <c r="L28" s="4">
        <v>778540.01</v>
      </c>
      <c r="M28" s="4">
        <v>815247.09</v>
      </c>
      <c r="N28" s="5">
        <f t="shared" si="0"/>
        <v>9231515.91</v>
      </c>
    </row>
    <row r="29" spans="1:14" ht="12.75">
      <c r="A29" t="s">
        <v>17</v>
      </c>
      <c r="B29" s="10">
        <v>217315.92</v>
      </c>
      <c r="C29" s="15">
        <v>210682.37</v>
      </c>
      <c r="D29" s="15">
        <v>208670.85</v>
      </c>
      <c r="E29" s="15">
        <v>201189.12</v>
      </c>
      <c r="F29" s="16">
        <v>196392.66</v>
      </c>
      <c r="G29" s="10">
        <v>188232.74</v>
      </c>
      <c r="H29" s="17">
        <v>189278.47</v>
      </c>
      <c r="I29" s="20">
        <v>186422.94</v>
      </c>
      <c r="J29" s="13">
        <v>192790.58</v>
      </c>
      <c r="K29" s="20">
        <v>239008.8</v>
      </c>
      <c r="L29" s="4">
        <v>227336.02</v>
      </c>
      <c r="M29" s="4">
        <v>227533.95</v>
      </c>
      <c r="N29" s="5">
        <f t="shared" si="0"/>
        <v>2484854.4200000004</v>
      </c>
    </row>
    <row r="30" spans="1:14" ht="12.75">
      <c r="A30" t="s">
        <v>18</v>
      </c>
      <c r="B30" s="10">
        <v>40223.27</v>
      </c>
      <c r="C30" s="15">
        <v>36044.97</v>
      </c>
      <c r="D30" s="15">
        <v>31373.42</v>
      </c>
      <c r="E30" s="15">
        <v>26968.35</v>
      </c>
      <c r="F30" s="16">
        <v>27195.01</v>
      </c>
      <c r="G30" s="10">
        <v>24020.1</v>
      </c>
      <c r="H30" s="17">
        <v>22922.48</v>
      </c>
      <c r="I30" s="20">
        <v>22944.66</v>
      </c>
      <c r="J30" s="13">
        <v>23173.16</v>
      </c>
      <c r="K30" s="20">
        <v>27603.92</v>
      </c>
      <c r="L30" s="4">
        <v>29630.35</v>
      </c>
      <c r="M30" s="4">
        <v>34670.45</v>
      </c>
      <c r="N30" s="5">
        <f t="shared" si="0"/>
        <v>346770.14</v>
      </c>
    </row>
    <row r="31" spans="1:14" ht="12.75">
      <c r="A31" t="s">
        <v>19</v>
      </c>
      <c r="B31" s="10">
        <v>147357.85</v>
      </c>
      <c r="C31" s="15">
        <v>151490.56</v>
      </c>
      <c r="D31" s="15">
        <v>148518.52</v>
      </c>
      <c r="E31" s="15">
        <v>137304.1</v>
      </c>
      <c r="F31" s="16">
        <v>135490.68</v>
      </c>
      <c r="G31" s="10">
        <v>139193.31</v>
      </c>
      <c r="H31" s="17">
        <v>147773.3</v>
      </c>
      <c r="I31" s="20">
        <v>1022048.02</v>
      </c>
      <c r="J31" s="13">
        <v>139913.99</v>
      </c>
      <c r="K31" s="20">
        <v>164839.46</v>
      </c>
      <c r="L31" s="4">
        <v>158469.45</v>
      </c>
      <c r="M31" s="4">
        <v>165456.13</v>
      </c>
      <c r="N31" s="5">
        <f t="shared" si="0"/>
        <v>2657855.37</v>
      </c>
    </row>
    <row r="32" spans="1:14" ht="12.75">
      <c r="A32" t="s">
        <v>20</v>
      </c>
      <c r="B32" s="10">
        <v>35340.9</v>
      </c>
      <c r="C32" s="15">
        <v>36541.77</v>
      </c>
      <c r="D32" s="15">
        <v>35726.69</v>
      </c>
      <c r="E32" s="15">
        <v>36298.12</v>
      </c>
      <c r="F32" s="16">
        <v>34163.28</v>
      </c>
      <c r="G32" s="10">
        <v>34620.88</v>
      </c>
      <c r="H32" s="17">
        <v>34224.18</v>
      </c>
      <c r="I32" s="20">
        <v>32343.16</v>
      </c>
      <c r="J32" s="13">
        <v>33124.95</v>
      </c>
      <c r="K32" s="20">
        <v>37846.9</v>
      </c>
      <c r="L32" s="4">
        <v>37103.93</v>
      </c>
      <c r="M32" s="4">
        <v>38444.58</v>
      </c>
      <c r="N32" s="5">
        <f t="shared" si="0"/>
        <v>425779.34</v>
      </c>
    </row>
    <row r="33" spans="1:14" ht="12.75">
      <c r="A33" t="s">
        <v>21</v>
      </c>
      <c r="B33" s="10">
        <v>16171.82</v>
      </c>
      <c r="C33" s="15">
        <v>16503.25</v>
      </c>
      <c r="D33" s="15">
        <v>17963.67</v>
      </c>
      <c r="E33" s="15">
        <v>20190.31</v>
      </c>
      <c r="F33" s="16">
        <v>17024.25</v>
      </c>
      <c r="G33" s="10">
        <v>19669.05</v>
      </c>
      <c r="H33" s="17">
        <v>23038.81</v>
      </c>
      <c r="I33" s="20">
        <v>26977.53</v>
      </c>
      <c r="J33" s="13">
        <v>27254.71</v>
      </c>
      <c r="K33" s="20">
        <v>33235.66</v>
      </c>
      <c r="L33" s="4">
        <v>29277.56</v>
      </c>
      <c r="M33" s="4">
        <v>26237.65</v>
      </c>
      <c r="N33" s="5">
        <f t="shared" si="0"/>
        <v>273544.27</v>
      </c>
    </row>
    <row r="34" spans="1:14" ht="12.75">
      <c r="A34" t="s">
        <v>101</v>
      </c>
      <c r="B34" s="10">
        <v>35192.72</v>
      </c>
      <c r="C34" s="15">
        <v>37828.94</v>
      </c>
      <c r="D34" s="15">
        <v>31584.47</v>
      </c>
      <c r="E34" s="15">
        <v>28720.28</v>
      </c>
      <c r="F34" s="16">
        <v>27344.37</v>
      </c>
      <c r="G34" s="10">
        <v>23746.45</v>
      </c>
      <c r="H34" s="17">
        <v>23452.46</v>
      </c>
      <c r="I34" s="20">
        <v>32352.88</v>
      </c>
      <c r="J34" s="13">
        <v>33373.38</v>
      </c>
      <c r="K34" s="20">
        <v>41490.86</v>
      </c>
      <c r="L34" s="4">
        <v>48423.61</v>
      </c>
      <c r="M34" s="4">
        <v>45050.73</v>
      </c>
      <c r="N34" s="5">
        <f t="shared" si="0"/>
        <v>408561.14999999997</v>
      </c>
    </row>
    <row r="35" spans="1:14" ht="12.75">
      <c r="A35" t="s">
        <v>23</v>
      </c>
      <c r="B35" s="10">
        <v>98420.25</v>
      </c>
      <c r="C35" s="15">
        <v>96758.54</v>
      </c>
      <c r="D35" s="15">
        <v>92681.33</v>
      </c>
      <c r="E35" s="15">
        <v>88246.16</v>
      </c>
      <c r="F35" s="16">
        <v>90991.36</v>
      </c>
      <c r="G35" s="10">
        <v>88595.07</v>
      </c>
      <c r="H35" s="17">
        <v>98686.35</v>
      </c>
      <c r="I35" s="20">
        <v>1448602.02</v>
      </c>
      <c r="J35" s="13">
        <v>63833.05</v>
      </c>
      <c r="K35" s="20">
        <v>92869.41</v>
      </c>
      <c r="L35" s="4">
        <v>90623.58</v>
      </c>
      <c r="M35" s="4">
        <v>87425.25</v>
      </c>
      <c r="N35" s="5">
        <f t="shared" si="0"/>
        <v>2437732.37</v>
      </c>
    </row>
    <row r="36" spans="1:14" ht="12.75">
      <c r="A36" t="s">
        <v>24</v>
      </c>
      <c r="B36" s="10">
        <v>70782.45</v>
      </c>
      <c r="C36" s="15">
        <v>66698.37</v>
      </c>
      <c r="D36" s="15">
        <v>68867.5</v>
      </c>
      <c r="E36" s="15">
        <v>70010.8</v>
      </c>
      <c r="F36" s="16">
        <v>73157.93</v>
      </c>
      <c r="G36" s="10">
        <v>73649.46</v>
      </c>
      <c r="H36" s="17">
        <v>76881.88</v>
      </c>
      <c r="I36" s="20">
        <v>71831.06</v>
      </c>
      <c r="J36" s="13">
        <v>73912.63</v>
      </c>
      <c r="K36" s="20">
        <v>83185.58</v>
      </c>
      <c r="L36" s="4">
        <v>80866.71</v>
      </c>
      <c r="M36" s="4">
        <v>78493.59</v>
      </c>
      <c r="N36" s="5">
        <f t="shared" si="0"/>
        <v>888337.9599999998</v>
      </c>
    </row>
    <row r="37" spans="1:14" ht="12.75">
      <c r="A37" t="s">
        <v>25</v>
      </c>
      <c r="B37" s="10">
        <v>116114.28</v>
      </c>
      <c r="C37" s="15">
        <v>113483.26</v>
      </c>
      <c r="D37" s="15">
        <v>119760.13</v>
      </c>
      <c r="E37" s="15">
        <v>115753.52</v>
      </c>
      <c r="F37" s="16">
        <v>122222.49</v>
      </c>
      <c r="G37" s="10">
        <v>122199.06</v>
      </c>
      <c r="H37" s="17">
        <v>128932.18</v>
      </c>
      <c r="I37" s="20">
        <v>111596.27</v>
      </c>
      <c r="J37" s="13">
        <v>120343.75</v>
      </c>
      <c r="K37" s="20">
        <v>137200.16</v>
      </c>
      <c r="L37" s="4">
        <v>127368.42</v>
      </c>
      <c r="M37" s="4">
        <v>126053.28</v>
      </c>
      <c r="N37" s="5">
        <f t="shared" si="0"/>
        <v>1461026.7999999998</v>
      </c>
    </row>
    <row r="38" spans="1:14" ht="12.75">
      <c r="A38" t="s">
        <v>102</v>
      </c>
      <c r="B38" s="10">
        <v>384686.14</v>
      </c>
      <c r="C38" s="15">
        <v>382961.99</v>
      </c>
      <c r="D38" s="15">
        <v>387078.17</v>
      </c>
      <c r="E38" s="15">
        <v>385188.28</v>
      </c>
      <c r="F38" s="16">
        <v>388018.81</v>
      </c>
      <c r="G38" s="10">
        <v>388446.46</v>
      </c>
      <c r="H38" s="17">
        <v>399190.83</v>
      </c>
      <c r="I38" s="20">
        <v>378966.87</v>
      </c>
      <c r="J38" s="13">
        <v>385625.47</v>
      </c>
      <c r="K38" s="20">
        <v>451928.22</v>
      </c>
      <c r="L38" s="4">
        <v>436271.71</v>
      </c>
      <c r="M38" s="4">
        <v>414015.33</v>
      </c>
      <c r="N38" s="5">
        <f t="shared" si="0"/>
        <v>4782378.28</v>
      </c>
    </row>
    <row r="39" spans="1:14" ht="12.75">
      <c r="A39" t="s">
        <v>27</v>
      </c>
      <c r="B39" s="10">
        <v>250102.65</v>
      </c>
      <c r="C39" s="15">
        <v>244726.26</v>
      </c>
      <c r="D39" s="15">
        <v>253196.55</v>
      </c>
      <c r="E39" s="15">
        <v>251542.45</v>
      </c>
      <c r="F39" s="16">
        <v>256832.25</v>
      </c>
      <c r="G39" s="10">
        <v>262862.34</v>
      </c>
      <c r="H39" s="17">
        <v>288351.23</v>
      </c>
      <c r="I39" s="20">
        <v>257976.7</v>
      </c>
      <c r="J39" s="13">
        <v>259695.18</v>
      </c>
      <c r="K39" s="20">
        <v>295874.34</v>
      </c>
      <c r="L39" s="4">
        <v>266611.32</v>
      </c>
      <c r="M39" s="4">
        <v>243990.57</v>
      </c>
      <c r="N39" s="5">
        <f t="shared" si="0"/>
        <v>3131761.8399999994</v>
      </c>
    </row>
    <row r="40" spans="1:14" ht="12.75">
      <c r="A40" s="26" t="s">
        <v>103</v>
      </c>
      <c r="B40" s="10">
        <v>3337907.47</v>
      </c>
      <c r="C40" s="15">
        <v>3280797.17</v>
      </c>
      <c r="D40" s="15">
        <v>3459882.56</v>
      </c>
      <c r="E40" s="15">
        <v>3334516.28</v>
      </c>
      <c r="F40" s="16">
        <v>3523729.4</v>
      </c>
      <c r="G40" s="10">
        <v>3295426.78</v>
      </c>
      <c r="H40" s="17">
        <v>3499001.33</v>
      </c>
      <c r="I40" s="20">
        <v>3263955.18</v>
      </c>
      <c r="J40" s="13">
        <v>3160750.06</v>
      </c>
      <c r="K40" s="20">
        <v>3530449.82</v>
      </c>
      <c r="L40" s="4">
        <v>3483310.53</v>
      </c>
      <c r="M40" s="4">
        <v>3491029.26</v>
      </c>
      <c r="N40" s="5">
        <f t="shared" si="0"/>
        <v>40660755.839999996</v>
      </c>
    </row>
    <row r="41" spans="1:14" ht="12.75">
      <c r="A41" t="s">
        <v>29</v>
      </c>
      <c r="B41" s="10">
        <v>66635.49</v>
      </c>
      <c r="C41" s="15">
        <v>67170.51</v>
      </c>
      <c r="D41" s="15">
        <v>60501.26</v>
      </c>
      <c r="E41" s="15">
        <v>57106.79</v>
      </c>
      <c r="F41" s="16">
        <v>56283.19</v>
      </c>
      <c r="G41" s="10">
        <v>54885.64</v>
      </c>
      <c r="H41" s="17">
        <v>60341.94</v>
      </c>
      <c r="I41" s="20">
        <v>44506.69</v>
      </c>
      <c r="J41" s="13">
        <v>44790.7</v>
      </c>
      <c r="K41" s="20">
        <v>55371.86</v>
      </c>
      <c r="L41" s="4">
        <v>51706.01</v>
      </c>
      <c r="M41" s="4">
        <v>52283.74</v>
      </c>
      <c r="N41" s="5">
        <f t="shared" si="0"/>
        <v>671583.8200000001</v>
      </c>
    </row>
    <row r="42" spans="1:14" ht="12.75">
      <c r="A42" t="s">
        <v>104</v>
      </c>
      <c r="B42" s="10">
        <v>404395.18</v>
      </c>
      <c r="C42" s="15">
        <v>392719.13</v>
      </c>
      <c r="D42" s="15">
        <v>420573.88</v>
      </c>
      <c r="E42" s="15">
        <v>413655.17</v>
      </c>
      <c r="F42" s="16">
        <v>460889.03</v>
      </c>
      <c r="G42" s="10">
        <v>458131.53</v>
      </c>
      <c r="H42" s="17">
        <v>480397.56</v>
      </c>
      <c r="I42" s="20">
        <v>413731.16</v>
      </c>
      <c r="J42" s="13">
        <v>394722.74</v>
      </c>
      <c r="K42" s="20">
        <v>447062.2</v>
      </c>
      <c r="L42" s="4">
        <v>421263.55</v>
      </c>
      <c r="M42" s="4">
        <v>394257.86</v>
      </c>
      <c r="N42" s="5">
        <f t="shared" si="0"/>
        <v>5101798.99</v>
      </c>
    </row>
    <row r="43" spans="1:14" ht="12.75">
      <c r="A43" t="s">
        <v>31</v>
      </c>
      <c r="B43" s="10">
        <v>304260.55</v>
      </c>
      <c r="C43" s="15">
        <v>305258.49</v>
      </c>
      <c r="D43" s="15">
        <v>295776.51</v>
      </c>
      <c r="E43" s="15">
        <v>291667.11</v>
      </c>
      <c r="F43" s="16">
        <v>292034.54</v>
      </c>
      <c r="G43" s="10">
        <v>275538.12</v>
      </c>
      <c r="H43" s="17">
        <v>292032.39</v>
      </c>
      <c r="I43" s="20">
        <v>168183.26</v>
      </c>
      <c r="J43" s="13">
        <v>174518.47</v>
      </c>
      <c r="K43" s="20">
        <v>206610.71</v>
      </c>
      <c r="L43" s="4">
        <v>227801.43</v>
      </c>
      <c r="M43" s="4">
        <v>207981.14</v>
      </c>
      <c r="N43" s="5">
        <f t="shared" si="0"/>
        <v>3041662.720000001</v>
      </c>
    </row>
    <row r="44" spans="1:14" ht="12.75">
      <c r="A44" t="s">
        <v>32</v>
      </c>
      <c r="B44" s="10">
        <v>69795.58</v>
      </c>
      <c r="C44" s="15">
        <v>70135.74</v>
      </c>
      <c r="D44" s="15">
        <v>68410.83</v>
      </c>
      <c r="E44" s="15">
        <v>63441.95</v>
      </c>
      <c r="F44" s="16">
        <v>65983.44</v>
      </c>
      <c r="G44" s="10">
        <v>63442.9</v>
      </c>
      <c r="H44" s="17">
        <v>71470.01</v>
      </c>
      <c r="I44" s="20">
        <v>42676.22</v>
      </c>
      <c r="J44" s="13">
        <v>45907.79</v>
      </c>
      <c r="K44" s="20">
        <v>55875.2</v>
      </c>
      <c r="L44" s="4">
        <v>52857.35</v>
      </c>
      <c r="M44" s="4">
        <v>51993.7</v>
      </c>
      <c r="N44" s="5">
        <f aca="true" t="shared" si="1" ref="N44:N75">SUM(B44:M44)</f>
        <v>721990.71</v>
      </c>
    </row>
    <row r="45" spans="1:14" ht="12.75">
      <c r="A45" t="s">
        <v>33</v>
      </c>
      <c r="B45" s="10">
        <v>15914.3</v>
      </c>
      <c r="C45" s="15">
        <v>15514.11</v>
      </c>
      <c r="D45" s="15">
        <v>13051.79</v>
      </c>
      <c r="E45" s="15">
        <v>12571.9</v>
      </c>
      <c r="F45" s="16">
        <v>9318.52</v>
      </c>
      <c r="G45" s="10">
        <v>12665.02</v>
      </c>
      <c r="H45" s="17">
        <v>13426.6</v>
      </c>
      <c r="I45" s="20">
        <v>16221.76</v>
      </c>
      <c r="J45" s="13">
        <v>19653.6</v>
      </c>
      <c r="K45" s="20">
        <v>22437.78</v>
      </c>
      <c r="L45" s="4">
        <v>22487.1</v>
      </c>
      <c r="M45" s="4">
        <v>22209.91</v>
      </c>
      <c r="N45" s="5">
        <f t="shared" si="1"/>
        <v>195472.39</v>
      </c>
    </row>
    <row r="46" spans="1:14" ht="12.75">
      <c r="A46" t="s">
        <v>105</v>
      </c>
      <c r="B46" s="10">
        <v>694656.08</v>
      </c>
      <c r="C46" s="15">
        <v>704993.98</v>
      </c>
      <c r="D46" s="15">
        <v>712640.81</v>
      </c>
      <c r="E46" s="15">
        <v>708145.32</v>
      </c>
      <c r="F46" s="16">
        <v>754957.13</v>
      </c>
      <c r="G46" s="10">
        <v>726467.07</v>
      </c>
      <c r="H46" s="17">
        <v>733930.25</v>
      </c>
      <c r="I46" s="20">
        <v>731582.06</v>
      </c>
      <c r="J46" s="13">
        <v>734933.88</v>
      </c>
      <c r="K46" s="20">
        <v>843408.17</v>
      </c>
      <c r="L46" s="4">
        <v>812706.02</v>
      </c>
      <c r="M46" s="4">
        <v>787129.96</v>
      </c>
      <c r="N46" s="5">
        <f t="shared" si="1"/>
        <v>8945550.73</v>
      </c>
    </row>
    <row r="47" spans="1:14" ht="12.75">
      <c r="A47" t="s">
        <v>106</v>
      </c>
      <c r="B47" s="10">
        <v>1474485.68</v>
      </c>
      <c r="C47" s="15">
        <v>1460325.64</v>
      </c>
      <c r="D47" s="15">
        <v>1544447.58</v>
      </c>
      <c r="E47" s="15">
        <v>1507214.86</v>
      </c>
      <c r="F47" s="16">
        <v>1619488.72</v>
      </c>
      <c r="G47" s="10">
        <v>1642047.28</v>
      </c>
      <c r="H47" s="17">
        <v>1739589.7</v>
      </c>
      <c r="I47" s="20">
        <v>1829529.9</v>
      </c>
      <c r="J47" s="13">
        <v>1786937.68</v>
      </c>
      <c r="K47" s="20">
        <v>2063441.98</v>
      </c>
      <c r="L47" s="4">
        <v>1916624.86</v>
      </c>
      <c r="M47" s="4">
        <v>1725315.74</v>
      </c>
      <c r="N47" s="5">
        <f t="shared" si="1"/>
        <v>20309449.619999997</v>
      </c>
    </row>
    <row r="48" spans="1:14" ht="12.75">
      <c r="A48" t="s">
        <v>107</v>
      </c>
      <c r="B48" s="10">
        <v>677918.93</v>
      </c>
      <c r="C48" s="15">
        <v>688192.18</v>
      </c>
      <c r="D48" s="15">
        <v>714331.26</v>
      </c>
      <c r="E48" s="15">
        <v>694851.98</v>
      </c>
      <c r="F48" s="16">
        <v>756944.08</v>
      </c>
      <c r="G48" s="10">
        <v>686589.21</v>
      </c>
      <c r="H48" s="17">
        <v>684078.71</v>
      </c>
      <c r="I48" s="20">
        <v>657569.09</v>
      </c>
      <c r="J48" s="13">
        <v>665798.1</v>
      </c>
      <c r="K48" s="20">
        <v>721177.07</v>
      </c>
      <c r="L48" s="4">
        <v>737760.69</v>
      </c>
      <c r="M48" s="4">
        <v>723046.36</v>
      </c>
      <c r="N48" s="5">
        <f t="shared" si="1"/>
        <v>8408257.66</v>
      </c>
    </row>
    <row r="49" spans="1:14" ht="12.75">
      <c r="A49" t="s">
        <v>37</v>
      </c>
      <c r="B49" s="10">
        <v>113133.24</v>
      </c>
      <c r="C49" s="15">
        <v>117337.05</v>
      </c>
      <c r="D49" s="15">
        <v>110455.32</v>
      </c>
      <c r="E49" s="15">
        <v>103416.6</v>
      </c>
      <c r="F49" s="16">
        <v>109716.31</v>
      </c>
      <c r="G49" s="10">
        <v>118728.62</v>
      </c>
      <c r="H49" s="17">
        <v>121525.48</v>
      </c>
      <c r="I49" s="20">
        <v>106904.38</v>
      </c>
      <c r="J49" s="13">
        <v>114915.71</v>
      </c>
      <c r="K49" s="20">
        <v>131667.7</v>
      </c>
      <c r="L49" s="4">
        <v>129041.96</v>
      </c>
      <c r="M49" s="4">
        <v>127824.85</v>
      </c>
      <c r="N49" s="5">
        <f t="shared" si="1"/>
        <v>1404667.22</v>
      </c>
    </row>
    <row r="50" spans="1:14" ht="12.75">
      <c r="A50" t="s">
        <v>38</v>
      </c>
      <c r="B50" s="10">
        <v>27179.67</v>
      </c>
      <c r="C50" s="15">
        <v>26394.32</v>
      </c>
      <c r="D50" s="15">
        <v>25193.06</v>
      </c>
      <c r="E50" s="15">
        <v>26498.96</v>
      </c>
      <c r="F50" s="16">
        <v>27093.6</v>
      </c>
      <c r="G50" s="10">
        <v>24598.07</v>
      </c>
      <c r="H50" s="17">
        <v>26534.35</v>
      </c>
      <c r="I50" s="20">
        <v>21938.37</v>
      </c>
      <c r="J50" s="13">
        <v>22356.83</v>
      </c>
      <c r="K50" s="20">
        <v>23936.55</v>
      </c>
      <c r="L50" s="4">
        <v>25113.22</v>
      </c>
      <c r="M50" s="4">
        <v>24045.93</v>
      </c>
      <c r="N50" s="5">
        <f t="shared" si="1"/>
        <v>300882.93</v>
      </c>
    </row>
    <row r="51" spans="1:14" ht="12.75">
      <c r="A51" t="s">
        <v>39</v>
      </c>
      <c r="B51" s="10">
        <v>194260.42</v>
      </c>
      <c r="C51" s="15">
        <v>189257.33</v>
      </c>
      <c r="D51" s="15">
        <v>188777.26</v>
      </c>
      <c r="E51" s="15">
        <v>190556.31</v>
      </c>
      <c r="F51" s="16">
        <v>188201.62</v>
      </c>
      <c r="G51" s="10">
        <v>179494.65</v>
      </c>
      <c r="H51" s="17">
        <v>185726.71</v>
      </c>
      <c r="I51" s="20">
        <v>65213.65</v>
      </c>
      <c r="J51" s="13">
        <v>69460.99</v>
      </c>
      <c r="K51" s="20">
        <v>90582.86</v>
      </c>
      <c r="L51" s="4">
        <v>81922.04</v>
      </c>
      <c r="M51" s="4">
        <v>86089.77</v>
      </c>
      <c r="N51" s="5">
        <f t="shared" si="1"/>
        <v>1709543.61</v>
      </c>
    </row>
    <row r="52" spans="1:14" ht="12.75">
      <c r="A52" t="s">
        <v>108</v>
      </c>
      <c r="B52" s="10">
        <v>813454.2</v>
      </c>
      <c r="C52" s="15">
        <v>804122.27</v>
      </c>
      <c r="D52" s="15">
        <v>834756.46</v>
      </c>
      <c r="E52" s="15">
        <v>797345.46</v>
      </c>
      <c r="F52" s="16">
        <v>855674.84</v>
      </c>
      <c r="G52" s="10">
        <v>812050.33</v>
      </c>
      <c r="H52" s="17">
        <v>878132.17</v>
      </c>
      <c r="I52" s="20">
        <v>921882.28</v>
      </c>
      <c r="J52" s="13">
        <v>877308.7</v>
      </c>
      <c r="K52" s="20">
        <v>986028.92</v>
      </c>
      <c r="L52" s="4">
        <v>922513.04</v>
      </c>
      <c r="M52" s="4">
        <v>899506.42</v>
      </c>
      <c r="N52" s="5">
        <f t="shared" si="1"/>
        <v>10402775.090000002</v>
      </c>
    </row>
    <row r="53" spans="1:14" ht="12.75">
      <c r="A53" t="s">
        <v>41</v>
      </c>
      <c r="B53" s="10">
        <v>1052384.82</v>
      </c>
      <c r="C53" s="15">
        <v>1033167.58</v>
      </c>
      <c r="D53" s="15">
        <v>1060466.48</v>
      </c>
      <c r="E53" s="15">
        <v>1006380.56</v>
      </c>
      <c r="F53" s="16">
        <v>1108738.2</v>
      </c>
      <c r="G53" s="10">
        <v>1049070.34</v>
      </c>
      <c r="H53" s="17">
        <v>1067065.65</v>
      </c>
      <c r="I53" s="20">
        <v>885634.05</v>
      </c>
      <c r="J53" s="13">
        <v>885790.54</v>
      </c>
      <c r="K53" s="20">
        <v>1031984.8</v>
      </c>
      <c r="L53" s="4">
        <v>988953.58</v>
      </c>
      <c r="M53" s="4">
        <v>970944.74</v>
      </c>
      <c r="N53" s="5">
        <f t="shared" si="1"/>
        <v>12140581.34</v>
      </c>
    </row>
    <row r="54" spans="1:14" ht="12.75">
      <c r="A54" t="s">
        <v>42</v>
      </c>
      <c r="B54" s="10">
        <v>385693.12</v>
      </c>
      <c r="C54" s="15">
        <v>377296.48</v>
      </c>
      <c r="D54" s="15">
        <v>401352.98</v>
      </c>
      <c r="E54" s="15">
        <v>380182.12</v>
      </c>
      <c r="F54" s="16">
        <v>376162.98</v>
      </c>
      <c r="G54" s="10">
        <v>395708</v>
      </c>
      <c r="H54" s="17">
        <v>429895.1</v>
      </c>
      <c r="I54" s="20">
        <v>429474.65</v>
      </c>
      <c r="J54" s="13">
        <v>406688.99</v>
      </c>
      <c r="K54" s="20">
        <v>470909.08</v>
      </c>
      <c r="L54" s="4">
        <v>440059.88</v>
      </c>
      <c r="M54" s="4">
        <v>415880.95</v>
      </c>
      <c r="N54" s="5">
        <f t="shared" si="1"/>
        <v>4909304.33</v>
      </c>
    </row>
    <row r="55" spans="1:14" ht="12.75">
      <c r="A55" t="s">
        <v>109</v>
      </c>
      <c r="B55" s="10">
        <v>289583.52</v>
      </c>
      <c r="C55" s="15">
        <v>312373.03</v>
      </c>
      <c r="D55" s="15">
        <v>293886.89</v>
      </c>
      <c r="E55" s="15">
        <v>205113.68</v>
      </c>
      <c r="F55" s="16">
        <v>226144.42</v>
      </c>
      <c r="G55" s="10">
        <v>208558.02</v>
      </c>
      <c r="H55" s="17">
        <v>257764.27</v>
      </c>
      <c r="I55" s="20">
        <v>279937.43</v>
      </c>
      <c r="J55" s="13">
        <v>252585.11</v>
      </c>
      <c r="K55" s="20">
        <v>316599.12</v>
      </c>
      <c r="L55" s="4">
        <v>301305.29</v>
      </c>
      <c r="M55" s="4">
        <v>290163.06</v>
      </c>
      <c r="N55" s="5">
        <f t="shared" si="1"/>
        <v>3234013.8400000003</v>
      </c>
    </row>
    <row r="56" spans="1:14" ht="12.75">
      <c r="A56" t="s">
        <v>110</v>
      </c>
      <c r="B56" s="10">
        <v>230484.04</v>
      </c>
      <c r="C56" s="15">
        <v>236182.73</v>
      </c>
      <c r="D56" s="15">
        <v>238202.61</v>
      </c>
      <c r="E56" s="15">
        <v>218454.57</v>
      </c>
      <c r="F56" s="16">
        <v>234653.96</v>
      </c>
      <c r="G56" s="10">
        <v>223215.04</v>
      </c>
      <c r="H56" s="17">
        <v>223216.21</v>
      </c>
      <c r="I56" s="20">
        <v>179954.7</v>
      </c>
      <c r="J56" s="13">
        <v>173361.76</v>
      </c>
      <c r="K56" s="20">
        <v>209526.53</v>
      </c>
      <c r="L56" s="4">
        <v>209966.77</v>
      </c>
      <c r="M56" s="4">
        <v>203320.53</v>
      </c>
      <c r="N56" s="5">
        <f t="shared" si="1"/>
        <v>2580539.4499999997</v>
      </c>
    </row>
    <row r="57" spans="1:14" ht="12.75">
      <c r="A57" t="s">
        <v>111</v>
      </c>
      <c r="B57" s="10">
        <v>580321.25</v>
      </c>
      <c r="C57" s="15">
        <v>601086.53</v>
      </c>
      <c r="D57" s="15">
        <v>550847.23</v>
      </c>
      <c r="E57" s="15">
        <v>484758.95</v>
      </c>
      <c r="F57" s="16">
        <v>493534.69</v>
      </c>
      <c r="G57" s="10">
        <v>450119.75</v>
      </c>
      <c r="H57" s="17">
        <v>460914.02</v>
      </c>
      <c r="I57" s="20">
        <v>436933.46</v>
      </c>
      <c r="J57" s="13">
        <v>448495.34</v>
      </c>
      <c r="K57" s="20">
        <v>501233.14</v>
      </c>
      <c r="L57" s="4">
        <v>520011.11</v>
      </c>
      <c r="M57" s="4">
        <v>544817.76</v>
      </c>
      <c r="N57" s="5">
        <f t="shared" si="1"/>
        <v>6073073.2299999995</v>
      </c>
    </row>
    <row r="58" spans="1:14" ht="12.75">
      <c r="A58" t="s">
        <v>46</v>
      </c>
      <c r="B58" s="10">
        <v>155323.55</v>
      </c>
      <c r="C58" s="15">
        <v>147844.04</v>
      </c>
      <c r="D58" s="15">
        <v>161926.66</v>
      </c>
      <c r="E58" s="15">
        <v>153692.07</v>
      </c>
      <c r="F58" s="16">
        <v>138543.24</v>
      </c>
      <c r="G58" s="10">
        <v>180140.79</v>
      </c>
      <c r="H58" s="17">
        <v>198544.57</v>
      </c>
      <c r="I58" s="20">
        <v>170176.61</v>
      </c>
      <c r="J58" s="13">
        <v>155924.72</v>
      </c>
      <c r="K58" s="20">
        <v>198690.23</v>
      </c>
      <c r="L58" s="4">
        <v>180033.25</v>
      </c>
      <c r="M58" s="4">
        <v>162739.35</v>
      </c>
      <c r="N58" s="5">
        <f t="shared" si="1"/>
        <v>2003579.0800000003</v>
      </c>
    </row>
    <row r="59" spans="1:14" ht="12.75">
      <c r="A59" t="s">
        <v>112</v>
      </c>
      <c r="B59" s="10">
        <v>3548677.83</v>
      </c>
      <c r="C59" s="15">
        <v>3594328.87</v>
      </c>
      <c r="D59" s="15">
        <v>3683685.6</v>
      </c>
      <c r="E59" s="15">
        <v>3476431.3</v>
      </c>
      <c r="F59" s="16">
        <v>3660406.24</v>
      </c>
      <c r="G59" s="10">
        <v>3504462.87</v>
      </c>
      <c r="H59" s="17">
        <v>3586105.67</v>
      </c>
      <c r="I59" s="20">
        <v>3568725.13</v>
      </c>
      <c r="J59" s="13">
        <v>3338731.71</v>
      </c>
      <c r="K59" s="20">
        <v>3807342.01</v>
      </c>
      <c r="L59" s="4">
        <v>3810330</v>
      </c>
      <c r="M59" s="4">
        <v>3797814.04</v>
      </c>
      <c r="N59" s="5">
        <f t="shared" si="1"/>
        <v>43377041.27</v>
      </c>
    </row>
    <row r="60" spans="1:14" ht="12.75">
      <c r="A60" t="s">
        <v>113</v>
      </c>
      <c r="B60" s="10">
        <v>903030.18</v>
      </c>
      <c r="C60" s="15">
        <v>925171.32</v>
      </c>
      <c r="D60" s="15">
        <v>943426.14</v>
      </c>
      <c r="E60" s="15">
        <v>851613.8</v>
      </c>
      <c r="F60" s="16">
        <v>893055.88</v>
      </c>
      <c r="G60" s="10">
        <v>862239.56</v>
      </c>
      <c r="H60" s="17">
        <v>898739.71</v>
      </c>
      <c r="I60" s="20">
        <v>900392.19</v>
      </c>
      <c r="J60" s="13">
        <v>865596.2</v>
      </c>
      <c r="K60" s="20">
        <v>1008673.59</v>
      </c>
      <c r="L60" s="4">
        <v>979431.61</v>
      </c>
      <c r="M60" s="4">
        <v>968978.07</v>
      </c>
      <c r="N60" s="5">
        <f t="shared" si="1"/>
        <v>11000348.250000002</v>
      </c>
    </row>
    <row r="61" spans="1:14" ht="12.75">
      <c r="A61" t="s">
        <v>114</v>
      </c>
      <c r="B61" s="10">
        <v>2812589.28</v>
      </c>
      <c r="C61" s="15">
        <v>2792292.19</v>
      </c>
      <c r="D61" s="15">
        <v>2979545.3</v>
      </c>
      <c r="E61" s="15">
        <v>2984885.68</v>
      </c>
      <c r="F61" s="16">
        <v>2965768.24</v>
      </c>
      <c r="G61" s="10">
        <v>2961726.29</v>
      </c>
      <c r="H61" s="17">
        <v>3216852.19</v>
      </c>
      <c r="I61" s="20">
        <v>3143585.72</v>
      </c>
      <c r="J61" s="13">
        <v>3020737.47</v>
      </c>
      <c r="K61" s="20">
        <v>3488635.61</v>
      </c>
      <c r="L61" s="4">
        <v>3344864.26</v>
      </c>
      <c r="M61" s="4">
        <v>3215266.54</v>
      </c>
      <c r="N61" s="5">
        <f t="shared" si="1"/>
        <v>36926748.769999996</v>
      </c>
    </row>
    <row r="62" spans="1:14" ht="12.75">
      <c r="A62" t="s">
        <v>50</v>
      </c>
      <c r="B62" s="10">
        <v>1051799.02</v>
      </c>
      <c r="C62" s="15">
        <v>1056218.1</v>
      </c>
      <c r="D62" s="15">
        <v>1082297.05</v>
      </c>
      <c r="E62" s="15">
        <v>1050660.02</v>
      </c>
      <c r="F62" s="16">
        <v>1151040.96</v>
      </c>
      <c r="G62" s="10">
        <v>1065304.57</v>
      </c>
      <c r="H62" s="17">
        <v>1093730.11</v>
      </c>
      <c r="I62" s="20">
        <v>1030868.73</v>
      </c>
      <c r="J62" s="13">
        <v>1035082.72</v>
      </c>
      <c r="K62" s="20">
        <v>1174009.54</v>
      </c>
      <c r="L62" s="4">
        <v>1150748.7</v>
      </c>
      <c r="M62" s="4">
        <v>1093923.97</v>
      </c>
      <c r="N62" s="5">
        <f t="shared" si="1"/>
        <v>13035683.49</v>
      </c>
    </row>
    <row r="63" spans="1:14" ht="12.75">
      <c r="A63" t="s">
        <v>115</v>
      </c>
      <c r="B63" s="10">
        <v>1949433.79</v>
      </c>
      <c r="C63" s="15">
        <v>1945521.96</v>
      </c>
      <c r="D63" s="15">
        <v>1978415.29</v>
      </c>
      <c r="E63" s="15">
        <v>1916403.33</v>
      </c>
      <c r="F63" s="16">
        <v>2018017.56</v>
      </c>
      <c r="G63" s="10">
        <v>1896554.67</v>
      </c>
      <c r="H63" s="17">
        <v>1958649.82</v>
      </c>
      <c r="I63" s="20">
        <v>1897129.17</v>
      </c>
      <c r="J63" s="13">
        <v>1889123.42</v>
      </c>
      <c r="K63" s="20">
        <v>2180034.13</v>
      </c>
      <c r="L63" s="4">
        <v>2145555.16</v>
      </c>
      <c r="M63" s="4">
        <v>2105569.35</v>
      </c>
      <c r="N63" s="5">
        <f t="shared" si="1"/>
        <v>23880407.65</v>
      </c>
    </row>
    <row r="64" spans="1:14" ht="12.75">
      <c r="A64" t="s">
        <v>116</v>
      </c>
      <c r="B64" s="10">
        <v>1557756.16</v>
      </c>
      <c r="C64" s="15">
        <v>1533708.55</v>
      </c>
      <c r="D64" s="15">
        <v>1576725.89</v>
      </c>
      <c r="E64" s="15">
        <v>1554951.93</v>
      </c>
      <c r="F64" s="16">
        <v>1643275.55</v>
      </c>
      <c r="G64" s="10">
        <v>1539068.12</v>
      </c>
      <c r="H64" s="17">
        <v>1614418.53</v>
      </c>
      <c r="I64" s="20">
        <v>1413010.46</v>
      </c>
      <c r="J64" s="13">
        <v>1472383.47</v>
      </c>
      <c r="K64" s="20">
        <v>1698943.8</v>
      </c>
      <c r="L64" s="4">
        <v>1624484.64</v>
      </c>
      <c r="M64" s="4">
        <v>1574715.93</v>
      </c>
      <c r="N64" s="5">
        <f t="shared" si="1"/>
        <v>18803443.029999997</v>
      </c>
    </row>
    <row r="65" spans="1:14" ht="12.75">
      <c r="A65" t="s">
        <v>117</v>
      </c>
      <c r="B65" s="10">
        <v>181040.26</v>
      </c>
      <c r="C65" s="15">
        <v>172820.08</v>
      </c>
      <c r="D65" s="15">
        <v>180966.49</v>
      </c>
      <c r="E65" s="15">
        <v>179271.8</v>
      </c>
      <c r="F65" s="16">
        <v>172529.34</v>
      </c>
      <c r="G65" s="10">
        <v>167433.61</v>
      </c>
      <c r="H65" s="17">
        <v>171441.89</v>
      </c>
      <c r="I65" s="20">
        <v>160175.27</v>
      </c>
      <c r="J65" s="13">
        <v>159473.79</v>
      </c>
      <c r="K65" s="20">
        <v>185504.48</v>
      </c>
      <c r="L65" s="4">
        <v>186961.61</v>
      </c>
      <c r="M65" s="4">
        <v>191108.16</v>
      </c>
      <c r="N65" s="5">
        <f t="shared" si="1"/>
        <v>2108726.78</v>
      </c>
    </row>
    <row r="66" spans="1:14" ht="12.75">
      <c r="A66" t="s">
        <v>118</v>
      </c>
      <c r="B66" s="10">
        <v>645656.23</v>
      </c>
      <c r="C66" s="15">
        <v>657518.45</v>
      </c>
      <c r="D66" s="15">
        <v>655849.72</v>
      </c>
      <c r="E66" s="15">
        <v>622818.52</v>
      </c>
      <c r="F66" s="16">
        <v>648964</v>
      </c>
      <c r="G66" s="10">
        <v>615623.33</v>
      </c>
      <c r="H66" s="17">
        <v>658464.33</v>
      </c>
      <c r="I66" s="20">
        <v>559243.84</v>
      </c>
      <c r="J66" s="13">
        <v>543399.65</v>
      </c>
      <c r="K66" s="20">
        <v>640468.24</v>
      </c>
      <c r="L66" s="4">
        <v>633227.46</v>
      </c>
      <c r="M66" s="4">
        <v>651847.66</v>
      </c>
      <c r="N66" s="5">
        <f t="shared" si="1"/>
        <v>7533081.430000001</v>
      </c>
    </row>
    <row r="67" spans="1:14" ht="12.75">
      <c r="A67" t="s">
        <v>119</v>
      </c>
      <c r="B67" s="10">
        <v>684969.87</v>
      </c>
      <c r="C67" s="15">
        <v>674185.22</v>
      </c>
      <c r="D67" s="15">
        <v>707117.22</v>
      </c>
      <c r="E67" s="15">
        <v>663758.88</v>
      </c>
      <c r="F67" s="16">
        <v>722234.16</v>
      </c>
      <c r="G67" s="10">
        <v>697088.43</v>
      </c>
      <c r="H67" s="17">
        <v>727799.72</v>
      </c>
      <c r="I67" s="20">
        <v>680445.22</v>
      </c>
      <c r="J67" s="13">
        <v>645656.72</v>
      </c>
      <c r="K67" s="20">
        <v>771292.73</v>
      </c>
      <c r="L67" s="4">
        <v>746687.58</v>
      </c>
      <c r="M67" s="4">
        <v>723050.29</v>
      </c>
      <c r="N67" s="5">
        <f t="shared" si="1"/>
        <v>8444286.04</v>
      </c>
    </row>
    <row r="68" spans="1:14" ht="12.75">
      <c r="A68" t="s">
        <v>120</v>
      </c>
      <c r="B68" s="10">
        <v>389494.96</v>
      </c>
      <c r="C68" s="15">
        <v>403839.84</v>
      </c>
      <c r="D68" s="15">
        <v>395100.07</v>
      </c>
      <c r="E68" s="15">
        <v>364224.22</v>
      </c>
      <c r="F68" s="16">
        <v>360603.36</v>
      </c>
      <c r="G68" s="10">
        <v>341913.81</v>
      </c>
      <c r="H68" s="17">
        <v>360643.93</v>
      </c>
      <c r="I68" s="20">
        <v>366890.39</v>
      </c>
      <c r="J68" s="13">
        <v>367919.52</v>
      </c>
      <c r="K68" s="20">
        <v>425632.07</v>
      </c>
      <c r="L68" s="4">
        <v>422002.68</v>
      </c>
      <c r="M68" s="4">
        <v>439309.24</v>
      </c>
      <c r="N68" s="5">
        <f t="shared" si="1"/>
        <v>4637574.090000001</v>
      </c>
    </row>
    <row r="69" spans="1:14" ht="12.75">
      <c r="A69" t="s">
        <v>121</v>
      </c>
      <c r="B69" s="10">
        <v>769284.13</v>
      </c>
      <c r="C69" s="15">
        <v>779615.67</v>
      </c>
      <c r="D69" s="15">
        <v>771698.16</v>
      </c>
      <c r="E69" s="15">
        <v>727836.86</v>
      </c>
      <c r="F69" s="16">
        <v>812134.58</v>
      </c>
      <c r="G69" s="10">
        <v>810564.03</v>
      </c>
      <c r="H69" s="17">
        <v>843522.9</v>
      </c>
      <c r="I69" s="20">
        <v>832899.4</v>
      </c>
      <c r="J69" s="13">
        <v>830066.89</v>
      </c>
      <c r="K69" s="20">
        <v>965461.04</v>
      </c>
      <c r="L69" s="4">
        <v>914888.74</v>
      </c>
      <c r="M69" s="4">
        <v>825030.28</v>
      </c>
      <c r="N69" s="5">
        <f t="shared" si="1"/>
        <v>9883002.68</v>
      </c>
    </row>
    <row r="70" spans="1:14" ht="12.75">
      <c r="A70" t="s">
        <v>122</v>
      </c>
      <c r="B70" s="10">
        <v>995905.82</v>
      </c>
      <c r="C70" s="15">
        <v>1008505.18</v>
      </c>
      <c r="D70" s="15">
        <v>1067085.65</v>
      </c>
      <c r="E70" s="15">
        <v>1006642.3</v>
      </c>
      <c r="F70" s="16">
        <v>1075302.16</v>
      </c>
      <c r="G70" s="10">
        <v>1029564.14</v>
      </c>
      <c r="H70" s="17">
        <v>1021946.43</v>
      </c>
      <c r="I70" s="20">
        <v>1036850.79</v>
      </c>
      <c r="J70" s="13">
        <v>995860.46</v>
      </c>
      <c r="K70" s="20">
        <v>1113792.43</v>
      </c>
      <c r="L70" s="4">
        <v>1131316.41</v>
      </c>
      <c r="M70" s="4">
        <v>1134948.06</v>
      </c>
      <c r="N70" s="5">
        <f t="shared" si="1"/>
        <v>12617719.83</v>
      </c>
    </row>
    <row r="71" spans="1:14" ht="12.75">
      <c r="A71" t="s">
        <v>59</v>
      </c>
      <c r="B71" s="10">
        <v>460049.97</v>
      </c>
      <c r="C71" s="15">
        <v>453803.89</v>
      </c>
      <c r="D71" s="15">
        <v>473122.05</v>
      </c>
      <c r="E71" s="15">
        <v>453831.72</v>
      </c>
      <c r="F71" s="16">
        <v>489755.09</v>
      </c>
      <c r="G71" s="10">
        <v>462728.3</v>
      </c>
      <c r="H71" s="17">
        <v>508893.16</v>
      </c>
      <c r="I71" s="20">
        <v>338713.04</v>
      </c>
      <c r="J71" s="13">
        <v>355559.43</v>
      </c>
      <c r="K71" s="20">
        <v>410475.49</v>
      </c>
      <c r="L71" s="4">
        <v>386169.77</v>
      </c>
      <c r="M71" s="4">
        <v>353672.66</v>
      </c>
      <c r="N71" s="5">
        <f t="shared" si="1"/>
        <v>5146774.57</v>
      </c>
    </row>
    <row r="72" spans="1:14" ht="12.75">
      <c r="A72" t="s">
        <v>123</v>
      </c>
      <c r="B72" s="10">
        <v>153948.59</v>
      </c>
      <c r="C72" s="15">
        <v>153167.45</v>
      </c>
      <c r="D72" s="15">
        <v>147411.37</v>
      </c>
      <c r="E72" s="15">
        <v>145910.03</v>
      </c>
      <c r="F72" s="16">
        <v>143420.43</v>
      </c>
      <c r="G72" s="10">
        <v>145818.63</v>
      </c>
      <c r="H72" s="17">
        <v>158848.87</v>
      </c>
      <c r="I72" s="20">
        <v>123340.15</v>
      </c>
      <c r="J72" s="13">
        <v>118888.65</v>
      </c>
      <c r="K72" s="20">
        <v>153883.37</v>
      </c>
      <c r="L72" s="4">
        <v>155738.52</v>
      </c>
      <c r="M72" s="4">
        <v>150891.99</v>
      </c>
      <c r="N72" s="5">
        <f t="shared" si="1"/>
        <v>1751268.05</v>
      </c>
    </row>
    <row r="73" spans="1:14" ht="12.75">
      <c r="A73" t="s">
        <v>61</v>
      </c>
      <c r="B73" s="10">
        <v>90377.46</v>
      </c>
      <c r="C73" s="15">
        <v>98379.09</v>
      </c>
      <c r="D73" s="15">
        <v>94042.07</v>
      </c>
      <c r="E73" s="15">
        <v>90462.43</v>
      </c>
      <c r="F73" s="16">
        <v>91948.99</v>
      </c>
      <c r="G73" s="10">
        <v>87581.67</v>
      </c>
      <c r="H73" s="17">
        <v>93651.02</v>
      </c>
      <c r="I73" s="20">
        <v>74086.68</v>
      </c>
      <c r="J73" s="13">
        <v>78491.92</v>
      </c>
      <c r="K73" s="20">
        <v>94750.61</v>
      </c>
      <c r="L73" s="4">
        <v>89256.64</v>
      </c>
      <c r="M73" s="4">
        <v>90230.9</v>
      </c>
      <c r="N73" s="5">
        <f t="shared" si="1"/>
        <v>1073259.48</v>
      </c>
    </row>
    <row r="74" spans="1:14" ht="12.75">
      <c r="A74" t="s">
        <v>62</v>
      </c>
      <c r="B74" s="10">
        <v>35613.16</v>
      </c>
      <c r="C74" s="15">
        <v>34310.54</v>
      </c>
      <c r="D74" s="15">
        <v>35785.62</v>
      </c>
      <c r="E74" s="15">
        <v>36679.36</v>
      </c>
      <c r="F74" s="16">
        <v>36060.22</v>
      </c>
      <c r="G74" s="10">
        <v>32740.6</v>
      </c>
      <c r="H74" s="17">
        <v>35007.21</v>
      </c>
      <c r="I74" s="20">
        <v>22678.89</v>
      </c>
      <c r="J74" s="13">
        <v>28329</v>
      </c>
      <c r="K74" s="20">
        <v>31705.77</v>
      </c>
      <c r="L74" s="4">
        <v>31563.17</v>
      </c>
      <c r="M74" s="4">
        <v>36026.1</v>
      </c>
      <c r="N74" s="5">
        <f t="shared" si="1"/>
        <v>396499.63999999996</v>
      </c>
    </row>
    <row r="75" spans="1:14" ht="12.75">
      <c r="A75" t="s">
        <v>124</v>
      </c>
      <c r="B75" s="10">
        <v>1125185.23</v>
      </c>
      <c r="C75" s="15">
        <v>1169252.84</v>
      </c>
      <c r="D75" s="15">
        <v>1161972.88</v>
      </c>
      <c r="E75" s="15">
        <v>1080640.2</v>
      </c>
      <c r="F75" s="16">
        <v>1156393.72</v>
      </c>
      <c r="G75" s="10">
        <v>1094384.72</v>
      </c>
      <c r="H75" s="17">
        <v>1138657.36</v>
      </c>
      <c r="I75" s="20">
        <v>1121825.63</v>
      </c>
      <c r="J75" s="13">
        <v>1134611.37</v>
      </c>
      <c r="K75" s="20">
        <v>1340007.35</v>
      </c>
      <c r="L75" s="4">
        <v>1287050.68</v>
      </c>
      <c r="M75" s="4">
        <v>1252291.71</v>
      </c>
      <c r="N75" s="5">
        <f t="shared" si="1"/>
        <v>14062273.689999998</v>
      </c>
    </row>
    <row r="76" spans="1:14" ht="12.75">
      <c r="A76" t="s">
        <v>125</v>
      </c>
      <c r="B76" s="10">
        <v>59378.76</v>
      </c>
      <c r="C76" s="15">
        <v>57894.47</v>
      </c>
      <c r="D76" s="15">
        <v>60102.71</v>
      </c>
      <c r="E76" s="15">
        <v>55017.2</v>
      </c>
      <c r="F76" s="16">
        <v>54005.9</v>
      </c>
      <c r="G76" s="10">
        <v>49694.3</v>
      </c>
      <c r="H76" s="17">
        <v>53870.29</v>
      </c>
      <c r="I76" s="20">
        <v>55253.25</v>
      </c>
      <c r="J76" s="13">
        <v>52290.9</v>
      </c>
      <c r="K76" s="20">
        <v>65168.73</v>
      </c>
      <c r="L76" s="4">
        <v>75339.35</v>
      </c>
      <c r="M76" s="4">
        <v>68508.12</v>
      </c>
      <c r="N76" s="5">
        <f>SUM(B76:M76)</f>
        <v>706523.98</v>
      </c>
    </row>
    <row r="77" spans="1:14" ht="12.75">
      <c r="A77" t="s">
        <v>126</v>
      </c>
      <c r="B77" s="10">
        <v>253863.31</v>
      </c>
      <c r="C77" s="15">
        <v>267410.21</v>
      </c>
      <c r="D77" s="15">
        <v>235252.65</v>
      </c>
      <c r="E77" s="15">
        <v>217151.91</v>
      </c>
      <c r="F77" s="16">
        <v>225431.96</v>
      </c>
      <c r="G77" s="10">
        <v>201019.4</v>
      </c>
      <c r="H77" s="17">
        <v>186151.55</v>
      </c>
      <c r="I77" s="20">
        <v>390173.49</v>
      </c>
      <c r="J77" s="13">
        <v>189786.63</v>
      </c>
      <c r="K77" s="20">
        <v>250558.48</v>
      </c>
      <c r="L77" s="4">
        <v>248702.56</v>
      </c>
      <c r="M77" s="4">
        <v>302936.28</v>
      </c>
      <c r="N77" s="5">
        <f>SUM(B77:M77)</f>
        <v>2968438.4299999997</v>
      </c>
    </row>
    <row r="78" spans="1:14" ht="12.75">
      <c r="A78" t="s">
        <v>66</v>
      </c>
      <c r="B78" s="10">
        <v>67024.9</v>
      </c>
      <c r="C78" s="15">
        <v>66214.53</v>
      </c>
      <c r="D78" s="15">
        <v>60117.66</v>
      </c>
      <c r="E78" s="15">
        <v>55168.5</v>
      </c>
      <c r="F78" s="16">
        <v>55658.62</v>
      </c>
      <c r="G78" s="10">
        <v>55839.08</v>
      </c>
      <c r="H78" s="17">
        <v>61602.03</v>
      </c>
      <c r="I78" s="20">
        <v>61656.54</v>
      </c>
      <c r="J78" s="13">
        <v>60670.94</v>
      </c>
      <c r="K78" s="20">
        <v>70955.59</v>
      </c>
      <c r="L78" s="4">
        <v>76248.54</v>
      </c>
      <c r="M78" s="4">
        <v>73531.76</v>
      </c>
      <c r="N78" s="5">
        <f>SUM(B78:M78)</f>
        <v>764688.6900000001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68</v>
      </c>
      <c r="B80" s="4">
        <f aca="true" t="shared" si="2" ref="B80:M80">SUM(B12:B78)</f>
        <v>47901231.22999999</v>
      </c>
      <c r="C80" s="4">
        <f t="shared" si="2"/>
        <v>48144577.33000001</v>
      </c>
      <c r="D80" s="4">
        <f t="shared" si="2"/>
        <v>49668921.59999998</v>
      </c>
      <c r="E80" s="4">
        <f t="shared" si="2"/>
        <v>47477677.43000001</v>
      </c>
      <c r="F80" s="4">
        <f t="shared" si="2"/>
        <v>49725147.68</v>
      </c>
      <c r="G80" s="4">
        <f t="shared" si="2"/>
        <v>47798948.22</v>
      </c>
      <c r="H80" s="4">
        <f t="shared" si="2"/>
        <v>50146642.339999996</v>
      </c>
      <c r="I80" s="4">
        <f t="shared" si="2"/>
        <v>50631652.31</v>
      </c>
      <c r="J80" s="4">
        <f t="shared" si="2"/>
        <v>47609313.30999998</v>
      </c>
      <c r="K80" s="4">
        <f t="shared" si="2"/>
        <v>54704247.559999995</v>
      </c>
      <c r="L80" s="4">
        <f t="shared" si="2"/>
        <v>53352866.780000016</v>
      </c>
      <c r="M80" s="4">
        <f t="shared" si="2"/>
        <v>52474473.96999999</v>
      </c>
      <c r="N80" s="5">
        <f>SUM(B80:M80)</f>
        <v>599635699.76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B6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5" bestFit="1" customWidth="1"/>
  </cols>
  <sheetData>
    <row r="1" spans="1:14" ht="12.75">
      <c r="A1" t="str">
        <f>SFY1415!A1</f>
        <v>VALIDATED TAX RECEIPTS DATA FOR:  JULY, 2014 thru June, 2015</v>
      </c>
      <c r="N1" t="s">
        <v>89</v>
      </c>
    </row>
    <row r="2" ht="12.75">
      <c r="N2"/>
    </row>
    <row r="3" spans="1:14" ht="12.7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 t="s">
        <v>131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 t="s">
        <v>134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2:14" ht="12.75">
      <c r="B9" s="1">
        <f>'Local Option Sales Tax Coll'!B9</f>
        <v>41821</v>
      </c>
      <c r="C9" s="1">
        <f>'Local Option Sales Tax Coll'!C9</f>
        <v>41852</v>
      </c>
      <c r="D9" s="1">
        <f>'Local Option Sales Tax Coll'!D9</f>
        <v>41883</v>
      </c>
      <c r="E9" s="1">
        <f>'Local Option Sales Tax Coll'!E9</f>
        <v>41913</v>
      </c>
      <c r="F9" s="1">
        <f>'Local Option Sales Tax Coll'!F9</f>
        <v>41944</v>
      </c>
      <c r="G9" s="1">
        <f>'Local Option Sales Tax Coll'!G9</f>
        <v>41974</v>
      </c>
      <c r="H9" s="1">
        <f>'Local Option Sales Tax Coll'!H9</f>
        <v>42005</v>
      </c>
      <c r="I9" s="1">
        <f>'Local Option Sales Tax Coll'!I9</f>
        <v>42036</v>
      </c>
      <c r="J9" s="1">
        <f>'Local Option Sales Tax Coll'!J9</f>
        <v>42064</v>
      </c>
      <c r="K9" s="1">
        <f>'Local Option Sales Tax Coll'!K9</f>
        <v>42095</v>
      </c>
      <c r="L9" s="1">
        <f>'Local Option Sales Tax Coll'!L9</f>
        <v>42125</v>
      </c>
      <c r="M9" s="1">
        <f>'Local Option Sales Tax Coll'!M9</f>
        <v>42156</v>
      </c>
      <c r="N9" s="1" t="str">
        <f>'Local Option Sales Tax Coll'!N9</f>
        <v>SFY14-15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90</v>
      </c>
      <c r="B12" s="11">
        <v>432796.06</v>
      </c>
      <c r="C12" s="14">
        <v>450633.07</v>
      </c>
      <c r="D12" s="14">
        <v>456174.39</v>
      </c>
      <c r="E12" s="14">
        <v>427861.01</v>
      </c>
      <c r="F12" s="6">
        <v>451950.18</v>
      </c>
      <c r="G12" s="14">
        <v>448415.89</v>
      </c>
      <c r="H12" s="18">
        <v>457659.56</v>
      </c>
      <c r="I12" s="14">
        <v>456421.48</v>
      </c>
      <c r="J12" s="22">
        <v>438441.51</v>
      </c>
      <c r="K12" s="11">
        <v>498810.7</v>
      </c>
      <c r="L12" s="4">
        <v>502797.4</v>
      </c>
      <c r="M12" s="4">
        <v>511660.69</v>
      </c>
      <c r="N12" s="5">
        <f>SUM(B12:M12)</f>
        <v>5533621.940000001</v>
      </c>
    </row>
    <row r="13" spans="1:14" ht="12.75">
      <c r="A13" t="s">
        <v>91</v>
      </c>
      <c r="B13" s="11">
        <v>0</v>
      </c>
      <c r="C13" s="14">
        <v>0</v>
      </c>
      <c r="D13" s="14">
        <v>0</v>
      </c>
      <c r="E13" s="14">
        <v>0</v>
      </c>
      <c r="F13" s="4">
        <v>0</v>
      </c>
      <c r="G13" s="14">
        <v>0</v>
      </c>
      <c r="H13" s="18">
        <v>0</v>
      </c>
      <c r="I13" s="14">
        <v>0</v>
      </c>
      <c r="J13" s="22">
        <v>0</v>
      </c>
      <c r="K13" s="11">
        <v>0</v>
      </c>
      <c r="L13" s="4">
        <v>0</v>
      </c>
      <c r="M13" s="4">
        <v>0</v>
      </c>
      <c r="N13" s="5">
        <f aca="true" t="shared" si="0" ref="N13:N76">SUM(B13:M13)</f>
        <v>0</v>
      </c>
    </row>
    <row r="14" spans="1:14" ht="12.75">
      <c r="A14" t="s">
        <v>92</v>
      </c>
      <c r="B14" s="11">
        <v>0</v>
      </c>
      <c r="C14" s="14">
        <v>0</v>
      </c>
      <c r="D14" s="14">
        <v>0</v>
      </c>
      <c r="E14" s="14">
        <v>0</v>
      </c>
      <c r="F14" s="4">
        <v>0</v>
      </c>
      <c r="G14" s="14">
        <v>0</v>
      </c>
      <c r="H14" s="18">
        <v>0</v>
      </c>
      <c r="I14" s="14">
        <v>0</v>
      </c>
      <c r="J14" s="22">
        <v>0</v>
      </c>
      <c r="K14" s="11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5</v>
      </c>
      <c r="B15" s="11">
        <v>0</v>
      </c>
      <c r="C15" s="14">
        <v>0</v>
      </c>
      <c r="D15" s="14">
        <v>0</v>
      </c>
      <c r="E15" s="14">
        <v>0</v>
      </c>
      <c r="F15" s="4">
        <v>0</v>
      </c>
      <c r="G15" s="14">
        <v>0</v>
      </c>
      <c r="H15" s="18">
        <v>0</v>
      </c>
      <c r="I15" s="14">
        <v>0</v>
      </c>
      <c r="J15" s="22">
        <v>0</v>
      </c>
      <c r="K15" s="11">
        <v>0</v>
      </c>
      <c r="L15" s="4">
        <v>0</v>
      </c>
      <c r="M15" s="4">
        <v>0</v>
      </c>
      <c r="N15" s="5">
        <f t="shared" si="0"/>
        <v>0</v>
      </c>
    </row>
    <row r="16" spans="1:14" ht="12.75">
      <c r="A16" t="s">
        <v>93</v>
      </c>
      <c r="B16" s="11">
        <v>0</v>
      </c>
      <c r="C16" s="14">
        <v>0</v>
      </c>
      <c r="D16" s="14">
        <v>0</v>
      </c>
      <c r="E16" s="14">
        <v>0</v>
      </c>
      <c r="F16" s="4">
        <v>0</v>
      </c>
      <c r="G16" s="14">
        <v>0</v>
      </c>
      <c r="H16" s="18">
        <v>0</v>
      </c>
      <c r="I16" s="14">
        <v>0</v>
      </c>
      <c r="J16" s="22">
        <v>0</v>
      </c>
      <c r="K16" s="11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94</v>
      </c>
      <c r="B17" s="11">
        <v>3104517.72</v>
      </c>
      <c r="C17" s="14">
        <v>3108247.94</v>
      </c>
      <c r="D17" s="14">
        <v>3324399.94</v>
      </c>
      <c r="E17" s="14">
        <v>3126591.42</v>
      </c>
      <c r="F17" s="4">
        <v>3370151.99</v>
      </c>
      <c r="G17" s="14">
        <v>3212059.78</v>
      </c>
      <c r="H17" s="18">
        <v>3311441.7</v>
      </c>
      <c r="I17" s="14">
        <v>3384480.77</v>
      </c>
      <c r="J17" s="22">
        <v>3137755.34</v>
      </c>
      <c r="K17" s="11">
        <v>3580898.17</v>
      </c>
      <c r="L17" s="4">
        <v>3438503.81</v>
      </c>
      <c r="M17" s="4">
        <v>3477131.85</v>
      </c>
      <c r="N17" s="5">
        <f t="shared" si="0"/>
        <v>39576180.43</v>
      </c>
    </row>
    <row r="18" spans="1:14" ht="12.75">
      <c r="A18" t="s">
        <v>8</v>
      </c>
      <c r="B18" s="11"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8">
        <v>0</v>
      </c>
      <c r="I18" s="14">
        <v>0</v>
      </c>
      <c r="J18" s="22">
        <v>0</v>
      </c>
      <c r="K18" s="11">
        <v>0</v>
      </c>
      <c r="L18" s="4">
        <v>0</v>
      </c>
      <c r="M18" s="4">
        <v>0</v>
      </c>
      <c r="N18" s="5">
        <f t="shared" si="0"/>
        <v>0</v>
      </c>
    </row>
    <row r="19" spans="1:14" ht="12.75">
      <c r="A19" t="s">
        <v>95</v>
      </c>
      <c r="B19" s="11">
        <v>309375.86</v>
      </c>
      <c r="C19" s="14">
        <v>317684.02</v>
      </c>
      <c r="D19" s="14">
        <v>313616.21</v>
      </c>
      <c r="E19" s="14">
        <v>297154.85</v>
      </c>
      <c r="F19" s="4">
        <v>369535.48</v>
      </c>
      <c r="G19" s="14">
        <v>347581.52</v>
      </c>
      <c r="H19" s="18">
        <v>392511.49</v>
      </c>
      <c r="I19" s="14">
        <v>405571.79</v>
      </c>
      <c r="J19" s="22">
        <v>372136.76</v>
      </c>
      <c r="K19" s="11">
        <v>439747.87</v>
      </c>
      <c r="L19" s="4">
        <v>389215.51</v>
      </c>
      <c r="M19" s="4">
        <v>340626.2</v>
      </c>
      <c r="N19" s="5">
        <f t="shared" si="0"/>
        <v>4294757.56</v>
      </c>
    </row>
    <row r="20" spans="1:14" ht="12.75">
      <c r="A20" t="s">
        <v>96</v>
      </c>
      <c r="B20" s="11">
        <v>208769.11</v>
      </c>
      <c r="C20" s="14">
        <v>226387.95</v>
      </c>
      <c r="D20" s="14">
        <v>219418.54</v>
      </c>
      <c r="E20" s="14">
        <v>198194.15</v>
      </c>
      <c r="F20" s="4">
        <v>211383.22</v>
      </c>
      <c r="G20" s="14">
        <v>202756.44</v>
      </c>
      <c r="H20" s="18">
        <v>205914.81</v>
      </c>
      <c r="I20" s="14">
        <v>212195.28</v>
      </c>
      <c r="J20" s="22">
        <v>207556.16</v>
      </c>
      <c r="K20" s="11">
        <v>236751.45</v>
      </c>
      <c r="L20" s="4">
        <v>229616.03</v>
      </c>
      <c r="M20" s="4">
        <v>228244.18</v>
      </c>
      <c r="N20" s="5">
        <f t="shared" si="0"/>
        <v>2587187.32</v>
      </c>
    </row>
    <row r="21" spans="1:14" ht="12.75">
      <c r="A21" t="s">
        <v>97</v>
      </c>
      <c r="B21" s="11">
        <v>0</v>
      </c>
      <c r="C21" s="14">
        <v>0</v>
      </c>
      <c r="D21" s="14">
        <v>0</v>
      </c>
      <c r="E21" s="14">
        <v>0</v>
      </c>
      <c r="F21" s="4">
        <v>0</v>
      </c>
      <c r="G21" s="14">
        <v>0</v>
      </c>
      <c r="H21" s="18">
        <v>0</v>
      </c>
      <c r="I21" s="14">
        <v>0</v>
      </c>
      <c r="J21" s="22">
        <v>0</v>
      </c>
      <c r="K21" s="11">
        <v>0</v>
      </c>
      <c r="L21" s="4">
        <v>0</v>
      </c>
      <c r="M21" s="4">
        <v>0</v>
      </c>
      <c r="N21" s="5">
        <f t="shared" si="0"/>
        <v>0</v>
      </c>
    </row>
    <row r="22" spans="1:14" ht="12.75">
      <c r="A22" t="s">
        <v>98</v>
      </c>
      <c r="B22" s="11">
        <v>458041.53</v>
      </c>
      <c r="C22" s="14">
        <v>466810.53</v>
      </c>
      <c r="D22" s="14">
        <v>493299.71</v>
      </c>
      <c r="E22" s="14">
        <v>466667.3</v>
      </c>
      <c r="F22" s="4">
        <v>549093.68</v>
      </c>
      <c r="G22" s="14">
        <v>530908.02</v>
      </c>
      <c r="H22" s="18">
        <v>571277.21</v>
      </c>
      <c r="I22" s="14">
        <v>610762.41</v>
      </c>
      <c r="J22" s="22">
        <v>589977.33</v>
      </c>
      <c r="K22" s="11">
        <v>676634.24</v>
      </c>
      <c r="L22" s="4">
        <v>627488.47</v>
      </c>
      <c r="M22" s="4">
        <v>551451.93</v>
      </c>
      <c r="N22" s="5">
        <f t="shared" si="0"/>
        <v>6592412.359999999</v>
      </c>
    </row>
    <row r="23" spans="1:14" ht="12.75">
      <c r="A23" t="s">
        <v>12</v>
      </c>
      <c r="B23" s="11"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8">
        <v>0</v>
      </c>
      <c r="I23" s="14">
        <v>0</v>
      </c>
      <c r="J23" s="22">
        <v>0</v>
      </c>
      <c r="K23" s="11">
        <v>0</v>
      </c>
      <c r="L23" s="4">
        <v>0</v>
      </c>
      <c r="M23" s="4">
        <v>0</v>
      </c>
      <c r="N23" s="5">
        <f t="shared" si="0"/>
        <v>0</v>
      </c>
    </row>
    <row r="24" spans="1:14" ht="12.75">
      <c r="A24" t="s">
        <v>129</v>
      </c>
      <c r="B24" s="11">
        <v>2334474.24</v>
      </c>
      <c r="C24" s="14">
        <v>2404589.64</v>
      </c>
      <c r="D24" s="14">
        <v>2577407.89</v>
      </c>
      <c r="E24" s="14">
        <v>2435359.11</v>
      </c>
      <c r="F24" s="4">
        <v>2654949.59</v>
      </c>
      <c r="G24" s="14">
        <v>2511921.37</v>
      </c>
      <c r="H24" s="18">
        <v>2533120.78</v>
      </c>
      <c r="I24" s="14">
        <v>2538344.98</v>
      </c>
      <c r="J24" s="22">
        <v>2333913.03</v>
      </c>
      <c r="K24" s="11">
        <v>2667840.9</v>
      </c>
      <c r="L24" s="4">
        <v>2610355.14</v>
      </c>
      <c r="M24" s="4">
        <v>2659095.73</v>
      </c>
      <c r="N24" s="5">
        <f t="shared" si="0"/>
        <v>30261372.400000002</v>
      </c>
    </row>
    <row r="25" spans="1:14" ht="12.75">
      <c r="A25" t="s">
        <v>13</v>
      </c>
      <c r="B25" s="11">
        <v>41594.17</v>
      </c>
      <c r="C25" s="14">
        <v>41184.56</v>
      </c>
      <c r="D25" s="14">
        <v>40204.32</v>
      </c>
      <c r="E25" s="14">
        <v>37930.91</v>
      </c>
      <c r="F25" s="4">
        <v>42232.73</v>
      </c>
      <c r="G25" s="14">
        <v>45118.24</v>
      </c>
      <c r="H25" s="18">
        <v>49849.36</v>
      </c>
      <c r="I25" s="14">
        <v>46325.64</v>
      </c>
      <c r="J25" s="22">
        <v>50403.67</v>
      </c>
      <c r="K25" s="11">
        <v>56360.65</v>
      </c>
      <c r="L25" s="4">
        <v>51328.06</v>
      </c>
      <c r="M25" s="4">
        <v>48388.61</v>
      </c>
      <c r="N25" s="5">
        <f t="shared" si="0"/>
        <v>550920.92</v>
      </c>
    </row>
    <row r="26" spans="1:14" ht="12.75">
      <c r="A26" t="s">
        <v>14</v>
      </c>
      <c r="B26" s="11">
        <v>0</v>
      </c>
      <c r="C26" s="14">
        <v>0</v>
      </c>
      <c r="D26" s="14">
        <v>0</v>
      </c>
      <c r="E26" s="14">
        <v>0</v>
      </c>
      <c r="F26" s="4">
        <v>0</v>
      </c>
      <c r="G26" s="14">
        <v>0</v>
      </c>
      <c r="H26" s="18">
        <v>0</v>
      </c>
      <c r="I26" s="14">
        <v>0</v>
      </c>
      <c r="J26" s="22">
        <v>0</v>
      </c>
      <c r="K26" s="11">
        <v>0</v>
      </c>
      <c r="L26" s="4">
        <v>0</v>
      </c>
      <c r="M26" s="4">
        <v>0</v>
      </c>
      <c r="N26" s="5">
        <f t="shared" si="0"/>
        <v>0</v>
      </c>
    </row>
    <row r="27" spans="1:14" ht="12.75">
      <c r="A27" t="s">
        <v>99</v>
      </c>
      <c r="B27" s="11">
        <v>0</v>
      </c>
      <c r="C27" s="14">
        <v>0</v>
      </c>
      <c r="D27" s="14">
        <v>0</v>
      </c>
      <c r="E27" s="14">
        <v>0</v>
      </c>
      <c r="F27" s="4">
        <v>0</v>
      </c>
      <c r="G27" s="14">
        <v>0</v>
      </c>
      <c r="H27" s="18">
        <v>0</v>
      </c>
      <c r="I27" s="14">
        <v>0</v>
      </c>
      <c r="J27" s="22">
        <v>0</v>
      </c>
      <c r="K27" s="11">
        <v>0</v>
      </c>
      <c r="L27" s="4">
        <v>0</v>
      </c>
      <c r="M27" s="4">
        <v>0</v>
      </c>
      <c r="N27" s="5">
        <f t="shared" si="0"/>
        <v>0</v>
      </c>
    </row>
    <row r="28" spans="1:14" ht="12.75">
      <c r="A28" t="s">
        <v>100</v>
      </c>
      <c r="B28" s="11">
        <v>439101.92</v>
      </c>
      <c r="C28" s="14">
        <v>467094.44</v>
      </c>
      <c r="D28" s="14">
        <v>452364.91</v>
      </c>
      <c r="E28" s="14">
        <v>401867.01</v>
      </c>
      <c r="F28" s="4">
        <v>433147.04</v>
      </c>
      <c r="G28" s="14">
        <v>405451.94</v>
      </c>
      <c r="H28" s="18">
        <v>400563.33</v>
      </c>
      <c r="I28" s="14">
        <v>399678.47</v>
      </c>
      <c r="J28" s="22">
        <v>380152.2</v>
      </c>
      <c r="K28" s="11">
        <v>437192.18</v>
      </c>
      <c r="L28" s="4">
        <v>427465.25</v>
      </c>
      <c r="M28" s="4">
        <v>464524.28</v>
      </c>
      <c r="N28" s="5">
        <f t="shared" si="0"/>
        <v>5108602.97</v>
      </c>
    </row>
    <row r="29" spans="1:14" ht="12.75">
      <c r="A29" t="s">
        <v>17</v>
      </c>
      <c r="B29" s="11">
        <v>0</v>
      </c>
      <c r="C29" s="14">
        <v>0</v>
      </c>
      <c r="D29" s="14">
        <v>0</v>
      </c>
      <c r="E29" s="14">
        <v>0</v>
      </c>
      <c r="F29" s="4">
        <v>0</v>
      </c>
      <c r="G29" s="14">
        <v>0</v>
      </c>
      <c r="H29" s="18">
        <v>0</v>
      </c>
      <c r="I29" s="14">
        <v>0</v>
      </c>
      <c r="J29" s="22">
        <v>0</v>
      </c>
      <c r="K29" s="11">
        <v>0</v>
      </c>
      <c r="L29" s="4">
        <v>0</v>
      </c>
      <c r="M29" s="4">
        <v>0</v>
      </c>
      <c r="N29" s="5">
        <f t="shared" si="0"/>
        <v>0</v>
      </c>
    </row>
    <row r="30" spans="1:14" ht="12.75">
      <c r="A30" t="s">
        <v>18</v>
      </c>
      <c r="B30" s="11">
        <v>0</v>
      </c>
      <c r="C30" s="14">
        <v>0</v>
      </c>
      <c r="D30" s="14">
        <v>0</v>
      </c>
      <c r="E30" s="14">
        <v>0</v>
      </c>
      <c r="F30" s="4">
        <v>0</v>
      </c>
      <c r="G30" s="14">
        <v>0</v>
      </c>
      <c r="H30" s="18">
        <v>0</v>
      </c>
      <c r="I30" s="14">
        <v>0</v>
      </c>
      <c r="J30" s="22">
        <v>0</v>
      </c>
      <c r="K30" s="11">
        <v>0</v>
      </c>
      <c r="L30" s="4">
        <v>0</v>
      </c>
      <c r="M30" s="4">
        <v>0</v>
      </c>
      <c r="N30" s="5">
        <f t="shared" si="0"/>
        <v>0</v>
      </c>
    </row>
    <row r="31" spans="1:14" ht="12.75">
      <c r="A31" t="s">
        <v>19</v>
      </c>
      <c r="B31" s="11">
        <v>0</v>
      </c>
      <c r="C31" s="14">
        <v>0</v>
      </c>
      <c r="D31" s="14">
        <v>0</v>
      </c>
      <c r="E31" s="14">
        <v>0</v>
      </c>
      <c r="F31" s="4">
        <v>0</v>
      </c>
      <c r="G31" s="14">
        <v>0</v>
      </c>
      <c r="H31" s="18">
        <v>0</v>
      </c>
      <c r="I31" s="14">
        <v>0</v>
      </c>
      <c r="J31" s="22">
        <v>0</v>
      </c>
      <c r="K31" s="11">
        <v>0</v>
      </c>
      <c r="L31" s="4">
        <v>0</v>
      </c>
      <c r="M31" s="4">
        <v>0</v>
      </c>
      <c r="N31" s="5">
        <f t="shared" si="0"/>
        <v>0</v>
      </c>
    </row>
    <row r="32" spans="1:14" ht="12.75">
      <c r="A32" t="s">
        <v>20</v>
      </c>
      <c r="B32" s="11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8">
        <v>0</v>
      </c>
      <c r="I32" s="14">
        <v>0</v>
      </c>
      <c r="J32" s="22">
        <v>0</v>
      </c>
      <c r="K32" s="11">
        <v>0</v>
      </c>
      <c r="L32" s="4">
        <v>0</v>
      </c>
      <c r="M32" s="4">
        <v>0</v>
      </c>
      <c r="N32" s="5">
        <f t="shared" si="0"/>
        <v>0</v>
      </c>
    </row>
    <row r="33" spans="1:14" ht="12.75">
      <c r="A33" t="s">
        <v>21</v>
      </c>
      <c r="B33" s="11">
        <v>0</v>
      </c>
      <c r="C33" s="14">
        <v>0</v>
      </c>
      <c r="D33" s="14">
        <v>0</v>
      </c>
      <c r="E33" s="14">
        <v>0</v>
      </c>
      <c r="F33" s="4">
        <v>0</v>
      </c>
      <c r="G33" s="14">
        <v>0</v>
      </c>
      <c r="H33" s="18">
        <v>0</v>
      </c>
      <c r="I33" s="14">
        <v>0</v>
      </c>
      <c r="J33" s="22">
        <v>0</v>
      </c>
      <c r="K33" s="11">
        <v>0</v>
      </c>
      <c r="L33" s="4">
        <v>0</v>
      </c>
      <c r="M33" s="4">
        <v>0</v>
      </c>
      <c r="N33" s="5">
        <f t="shared" si="0"/>
        <v>0</v>
      </c>
    </row>
    <row r="34" spans="1:14" ht="12.75">
      <c r="A34" t="s">
        <v>101</v>
      </c>
      <c r="B34" s="11">
        <v>0</v>
      </c>
      <c r="C34" s="14">
        <v>0</v>
      </c>
      <c r="D34" s="14">
        <v>0</v>
      </c>
      <c r="E34" s="14">
        <v>0</v>
      </c>
      <c r="F34" s="4">
        <v>0</v>
      </c>
      <c r="G34" s="14">
        <v>0</v>
      </c>
      <c r="H34" s="18">
        <v>0</v>
      </c>
      <c r="I34" s="14">
        <v>0</v>
      </c>
      <c r="J34" s="22">
        <v>0</v>
      </c>
      <c r="K34" s="11">
        <v>0</v>
      </c>
      <c r="L34" s="4">
        <v>0</v>
      </c>
      <c r="M34" s="4">
        <v>0</v>
      </c>
      <c r="N34" s="5">
        <f t="shared" si="0"/>
        <v>0</v>
      </c>
    </row>
    <row r="35" spans="1:14" ht="12.75">
      <c r="A35" t="s">
        <v>23</v>
      </c>
      <c r="B35" s="11">
        <v>0</v>
      </c>
      <c r="C35" s="14">
        <v>0</v>
      </c>
      <c r="D35" s="14">
        <v>0</v>
      </c>
      <c r="E35" s="14">
        <v>0</v>
      </c>
      <c r="F35" s="4">
        <v>0</v>
      </c>
      <c r="G35" s="14">
        <v>0</v>
      </c>
      <c r="H35" s="18">
        <v>0</v>
      </c>
      <c r="I35" s="14">
        <v>0</v>
      </c>
      <c r="J35" s="22">
        <v>0</v>
      </c>
      <c r="K35" s="11">
        <v>0</v>
      </c>
      <c r="L35" s="4">
        <v>0</v>
      </c>
      <c r="M35" s="4">
        <v>0</v>
      </c>
      <c r="N35" s="5">
        <f t="shared" si="0"/>
        <v>0</v>
      </c>
    </row>
    <row r="36" spans="1:14" ht="12.75">
      <c r="A36" t="s">
        <v>24</v>
      </c>
      <c r="B36" s="11">
        <v>41591.42</v>
      </c>
      <c r="C36" s="14">
        <v>39957.08</v>
      </c>
      <c r="D36" s="14">
        <v>40866.58</v>
      </c>
      <c r="E36" s="14">
        <v>40197.02</v>
      </c>
      <c r="F36" s="4">
        <v>44921.63</v>
      </c>
      <c r="G36" s="14">
        <v>45520.15</v>
      </c>
      <c r="H36" s="18">
        <v>46254.4</v>
      </c>
      <c r="I36" s="14">
        <v>49062.62</v>
      </c>
      <c r="J36" s="22">
        <v>46172.67</v>
      </c>
      <c r="K36" s="11">
        <v>50932.23</v>
      </c>
      <c r="L36" s="4">
        <v>49877.13</v>
      </c>
      <c r="M36" s="4">
        <v>49027.14</v>
      </c>
      <c r="N36" s="5">
        <f t="shared" si="0"/>
        <v>544380.07</v>
      </c>
    </row>
    <row r="37" spans="1:14" ht="12.75">
      <c r="A37" t="s">
        <v>25</v>
      </c>
      <c r="B37" s="11">
        <v>22568.51</v>
      </c>
      <c r="C37" s="14">
        <v>23232.74</v>
      </c>
      <c r="D37" s="14">
        <v>24484.21</v>
      </c>
      <c r="E37" s="14">
        <v>21776.57</v>
      </c>
      <c r="F37" s="4">
        <v>25373.28</v>
      </c>
      <c r="G37" s="14">
        <v>26057.31</v>
      </c>
      <c r="H37" s="18">
        <v>26606.14</v>
      </c>
      <c r="I37" s="14">
        <v>27135.32</v>
      </c>
      <c r="J37" s="22">
        <v>26036.05</v>
      </c>
      <c r="K37" s="11">
        <v>28960.36</v>
      </c>
      <c r="L37" s="4">
        <v>26656.4</v>
      </c>
      <c r="M37" s="4">
        <v>26975.25</v>
      </c>
      <c r="N37" s="5">
        <f t="shared" si="0"/>
        <v>305862.14</v>
      </c>
    </row>
    <row r="38" spans="1:14" ht="12.75">
      <c r="A38" t="s">
        <v>102</v>
      </c>
      <c r="B38" s="11">
        <v>106311.83</v>
      </c>
      <c r="C38" s="14">
        <v>108410</v>
      </c>
      <c r="D38" s="14">
        <v>108421.24</v>
      </c>
      <c r="E38" s="14">
        <v>105489.15</v>
      </c>
      <c r="F38" s="4">
        <v>111075.8</v>
      </c>
      <c r="G38" s="14">
        <v>109217.04</v>
      </c>
      <c r="H38" s="18">
        <v>110717.17</v>
      </c>
      <c r="I38" s="14">
        <v>111599.56</v>
      </c>
      <c r="J38" s="22">
        <v>106022.91</v>
      </c>
      <c r="K38" s="11">
        <v>124898.94</v>
      </c>
      <c r="L38" s="4">
        <v>119931.13</v>
      </c>
      <c r="M38" s="4">
        <v>114514.21</v>
      </c>
      <c r="N38" s="5">
        <f t="shared" si="0"/>
        <v>1336608.98</v>
      </c>
    </row>
    <row r="39" spans="1:14" ht="12.75">
      <c r="A39" t="s">
        <v>27</v>
      </c>
      <c r="B39" s="11">
        <v>154275.18</v>
      </c>
      <c r="C39" s="14">
        <v>155547.22</v>
      </c>
      <c r="D39" s="14">
        <v>159625.57</v>
      </c>
      <c r="E39" s="14">
        <v>153399.55</v>
      </c>
      <c r="F39" s="4">
        <v>165126.34</v>
      </c>
      <c r="G39" s="14">
        <v>170113.3</v>
      </c>
      <c r="H39" s="18">
        <v>187026.74</v>
      </c>
      <c r="I39" s="14">
        <v>189997.23</v>
      </c>
      <c r="J39" s="22">
        <v>179842.05</v>
      </c>
      <c r="K39" s="11">
        <v>203390.95</v>
      </c>
      <c r="L39" s="4">
        <v>180850.22</v>
      </c>
      <c r="M39" s="4">
        <v>164236.38</v>
      </c>
      <c r="N39" s="5">
        <f t="shared" si="0"/>
        <v>2063430.73</v>
      </c>
    </row>
    <row r="40" spans="1:14" ht="12.75">
      <c r="A40" t="s">
        <v>103</v>
      </c>
      <c r="B40" s="11">
        <v>0</v>
      </c>
      <c r="C40" s="14">
        <v>0</v>
      </c>
      <c r="D40" s="14">
        <v>0</v>
      </c>
      <c r="E40" s="14">
        <v>0</v>
      </c>
      <c r="F40" s="4">
        <v>0</v>
      </c>
      <c r="G40" s="14">
        <v>0</v>
      </c>
      <c r="H40" s="18">
        <v>0</v>
      </c>
      <c r="I40" s="14">
        <v>0</v>
      </c>
      <c r="J40" s="22">
        <v>0</v>
      </c>
      <c r="K40" s="11">
        <v>0</v>
      </c>
      <c r="L40" s="4">
        <v>0</v>
      </c>
      <c r="M40" s="4">
        <v>0</v>
      </c>
      <c r="N40" s="5">
        <f t="shared" si="0"/>
        <v>0</v>
      </c>
    </row>
    <row r="41" spans="1:14" ht="12.75">
      <c r="A41" t="s">
        <v>29</v>
      </c>
      <c r="B41" s="11">
        <v>0</v>
      </c>
      <c r="C41" s="14">
        <v>0</v>
      </c>
      <c r="D41" s="14">
        <v>0</v>
      </c>
      <c r="E41" s="14">
        <v>0</v>
      </c>
      <c r="F41" s="4">
        <v>0</v>
      </c>
      <c r="G41" s="14">
        <v>0</v>
      </c>
      <c r="H41" s="18">
        <v>0</v>
      </c>
      <c r="I41" s="14">
        <v>0</v>
      </c>
      <c r="J41" s="22">
        <v>0</v>
      </c>
      <c r="K41" s="11">
        <v>0</v>
      </c>
      <c r="L41" s="4">
        <v>0</v>
      </c>
      <c r="M41" s="4">
        <v>0</v>
      </c>
      <c r="N41" s="5">
        <f t="shared" si="0"/>
        <v>0</v>
      </c>
    </row>
    <row r="42" spans="1:14" ht="12.75">
      <c r="A42" t="s">
        <v>104</v>
      </c>
      <c r="B42" s="11">
        <v>0</v>
      </c>
      <c r="C42" s="14">
        <v>0</v>
      </c>
      <c r="D42" s="14">
        <v>0</v>
      </c>
      <c r="E42" s="14">
        <v>0</v>
      </c>
      <c r="F42" s="4">
        <v>0</v>
      </c>
      <c r="G42" s="14">
        <v>0</v>
      </c>
      <c r="H42" s="18">
        <v>0</v>
      </c>
      <c r="I42" s="14">
        <v>0</v>
      </c>
      <c r="J42" s="22">
        <v>0</v>
      </c>
      <c r="K42" s="11">
        <v>0</v>
      </c>
      <c r="L42" s="4">
        <v>0</v>
      </c>
      <c r="M42" s="4">
        <v>0</v>
      </c>
      <c r="N42" s="5">
        <f t="shared" si="0"/>
        <v>0</v>
      </c>
    </row>
    <row r="43" spans="1:14" ht="12.75">
      <c r="A43" t="s">
        <v>31</v>
      </c>
      <c r="B43" s="11">
        <v>0</v>
      </c>
      <c r="C43" s="14">
        <v>0</v>
      </c>
      <c r="D43" s="14">
        <v>0</v>
      </c>
      <c r="E43" s="14">
        <v>0</v>
      </c>
      <c r="F43" s="4">
        <v>0</v>
      </c>
      <c r="G43" s="14">
        <v>0</v>
      </c>
      <c r="H43" s="18">
        <v>0</v>
      </c>
      <c r="I43" s="14">
        <v>0</v>
      </c>
      <c r="J43" s="22">
        <v>0</v>
      </c>
      <c r="K43" s="11">
        <v>0</v>
      </c>
      <c r="L43" s="4">
        <v>0</v>
      </c>
      <c r="M43" s="4">
        <v>0</v>
      </c>
      <c r="N43" s="5">
        <f t="shared" si="0"/>
        <v>0</v>
      </c>
    </row>
    <row r="44" spans="1:14" ht="12.75">
      <c r="A44" t="s">
        <v>32</v>
      </c>
      <c r="B44" s="11">
        <v>0</v>
      </c>
      <c r="C44" s="14">
        <v>0</v>
      </c>
      <c r="D44" s="14">
        <v>0</v>
      </c>
      <c r="E44" s="14">
        <v>0</v>
      </c>
      <c r="F44" s="4">
        <v>0</v>
      </c>
      <c r="G44" s="14">
        <v>0</v>
      </c>
      <c r="H44" s="18">
        <v>0</v>
      </c>
      <c r="I44" s="14">
        <v>0</v>
      </c>
      <c r="J44" s="22">
        <v>0</v>
      </c>
      <c r="K44" s="11">
        <v>0</v>
      </c>
      <c r="L44" s="4">
        <v>0</v>
      </c>
      <c r="M44" s="4">
        <v>0</v>
      </c>
      <c r="N44" s="5">
        <f t="shared" si="0"/>
        <v>0</v>
      </c>
    </row>
    <row r="45" spans="1:14" ht="12.75">
      <c r="A45" t="s">
        <v>33</v>
      </c>
      <c r="B45" s="11">
        <v>0</v>
      </c>
      <c r="C45" s="14">
        <v>0</v>
      </c>
      <c r="D45" s="14">
        <v>0</v>
      </c>
      <c r="E45" s="14">
        <v>0</v>
      </c>
      <c r="F45" s="4">
        <v>0</v>
      </c>
      <c r="G45" s="14">
        <v>0</v>
      </c>
      <c r="H45" s="18">
        <v>0</v>
      </c>
      <c r="I45" s="14">
        <v>0</v>
      </c>
      <c r="J45" s="22">
        <v>0</v>
      </c>
      <c r="K45" s="11">
        <v>0</v>
      </c>
      <c r="L45" s="4">
        <v>0</v>
      </c>
      <c r="M45" s="4">
        <v>0</v>
      </c>
      <c r="N45" s="5">
        <f t="shared" si="0"/>
        <v>0</v>
      </c>
    </row>
    <row r="46" spans="1:14" ht="12.75">
      <c r="A46" t="s">
        <v>105</v>
      </c>
      <c r="B46" s="11">
        <v>0</v>
      </c>
      <c r="C46" s="14">
        <v>0</v>
      </c>
      <c r="D46" s="14">
        <v>0</v>
      </c>
      <c r="E46" s="14">
        <v>0</v>
      </c>
      <c r="F46" s="4">
        <v>0</v>
      </c>
      <c r="G46" s="14">
        <v>0</v>
      </c>
      <c r="H46" s="18">
        <v>0</v>
      </c>
      <c r="I46" s="14">
        <v>0</v>
      </c>
      <c r="J46" s="22">
        <v>0</v>
      </c>
      <c r="K46" s="11">
        <v>0</v>
      </c>
      <c r="L46" s="4">
        <v>0</v>
      </c>
      <c r="M46" s="4">
        <v>0</v>
      </c>
      <c r="N46" s="5">
        <f t="shared" si="0"/>
        <v>0</v>
      </c>
    </row>
    <row r="47" spans="1:14" ht="12.75">
      <c r="A47" t="s">
        <v>106</v>
      </c>
      <c r="B47" s="11">
        <v>1084525.4</v>
      </c>
      <c r="C47" s="14">
        <v>1093252.77</v>
      </c>
      <c r="D47" s="14">
        <v>1153682.81</v>
      </c>
      <c r="E47" s="14">
        <v>1105196.97</v>
      </c>
      <c r="F47" s="4">
        <v>1250716.36</v>
      </c>
      <c r="G47" s="14">
        <v>1239707.78</v>
      </c>
      <c r="H47" s="18">
        <v>1311415.31</v>
      </c>
      <c r="I47" s="14">
        <v>1410705.56</v>
      </c>
      <c r="J47" s="22">
        <v>1313953.8</v>
      </c>
      <c r="K47" s="11">
        <v>1518277.11</v>
      </c>
      <c r="L47" s="4">
        <v>1402139.47</v>
      </c>
      <c r="M47" s="4">
        <v>1251203.45</v>
      </c>
      <c r="N47" s="5">
        <f t="shared" si="0"/>
        <v>15134776.790000001</v>
      </c>
    </row>
    <row r="48" spans="1:14" ht="12.75">
      <c r="A48" t="s">
        <v>107</v>
      </c>
      <c r="B48" s="11">
        <v>505585.33</v>
      </c>
      <c r="C48" s="14">
        <v>523065.21</v>
      </c>
      <c r="D48" s="14">
        <v>540785.37</v>
      </c>
      <c r="E48" s="14">
        <v>515862.97</v>
      </c>
      <c r="F48" s="4">
        <v>558942.23</v>
      </c>
      <c r="G48" s="14">
        <v>520384.48</v>
      </c>
      <c r="H48" s="18">
        <v>514513.11</v>
      </c>
      <c r="I48" s="14">
        <v>516038.91</v>
      </c>
      <c r="J48" s="22">
        <v>502276.48</v>
      </c>
      <c r="K48" s="11">
        <v>541565.12</v>
      </c>
      <c r="L48" s="4">
        <v>531608.77</v>
      </c>
      <c r="M48" s="4">
        <v>548246.63</v>
      </c>
      <c r="N48" s="5">
        <f t="shared" si="0"/>
        <v>6318874.61</v>
      </c>
    </row>
    <row r="49" spans="1:14" ht="12.75">
      <c r="A49" t="s">
        <v>37</v>
      </c>
      <c r="B49" s="11">
        <v>0</v>
      </c>
      <c r="C49" s="14">
        <v>0</v>
      </c>
      <c r="D49" s="14">
        <v>0</v>
      </c>
      <c r="E49" s="14">
        <v>0</v>
      </c>
      <c r="F49" s="4">
        <v>0</v>
      </c>
      <c r="G49" s="14">
        <v>0</v>
      </c>
      <c r="H49" s="18">
        <v>0</v>
      </c>
      <c r="I49" s="14">
        <v>0</v>
      </c>
      <c r="J49" s="22">
        <v>0</v>
      </c>
      <c r="K49" s="11">
        <v>0</v>
      </c>
      <c r="L49" s="4">
        <v>0</v>
      </c>
      <c r="M49" s="4">
        <v>0</v>
      </c>
      <c r="N49" s="5">
        <f t="shared" si="0"/>
        <v>0</v>
      </c>
    </row>
    <row r="50" spans="1:14" ht="12.75">
      <c r="A50" t="s">
        <v>38</v>
      </c>
      <c r="B50" s="11">
        <v>0</v>
      </c>
      <c r="C50" s="14">
        <v>0</v>
      </c>
      <c r="D50" s="14">
        <v>0</v>
      </c>
      <c r="E50" s="14">
        <v>0</v>
      </c>
      <c r="F50" s="4">
        <v>0</v>
      </c>
      <c r="G50" s="14">
        <v>0</v>
      </c>
      <c r="H50" s="18">
        <v>0</v>
      </c>
      <c r="I50" s="14">
        <v>0</v>
      </c>
      <c r="J50" s="22">
        <v>0</v>
      </c>
      <c r="K50" s="11">
        <v>0</v>
      </c>
      <c r="L50" s="4">
        <v>0</v>
      </c>
      <c r="M50" s="4">
        <v>0</v>
      </c>
      <c r="N50" s="5">
        <f t="shared" si="0"/>
        <v>0</v>
      </c>
    </row>
    <row r="51" spans="1:14" ht="12.75">
      <c r="A51" t="s">
        <v>39</v>
      </c>
      <c r="B51" s="11">
        <v>50383.25</v>
      </c>
      <c r="C51" s="14">
        <v>56104.27</v>
      </c>
      <c r="D51" s="14">
        <v>49851.76</v>
      </c>
      <c r="E51" s="14">
        <v>42712.82</v>
      </c>
      <c r="F51" s="4">
        <v>45747.37</v>
      </c>
      <c r="G51" s="14">
        <v>47098.77</v>
      </c>
      <c r="H51" s="18">
        <v>45299.56</v>
      </c>
      <c r="I51" s="14">
        <v>41165.26</v>
      </c>
      <c r="J51" s="22">
        <v>39048.03</v>
      </c>
      <c r="K51" s="11">
        <v>53345.96</v>
      </c>
      <c r="L51" s="4">
        <v>47751.38</v>
      </c>
      <c r="M51" s="4">
        <v>53566.71</v>
      </c>
      <c r="N51" s="5">
        <f t="shared" si="0"/>
        <v>572075.14</v>
      </c>
    </row>
    <row r="52" spans="1:14" ht="12.75">
      <c r="A52" t="s">
        <v>108</v>
      </c>
      <c r="B52" s="11">
        <v>591789.92</v>
      </c>
      <c r="C52" s="14">
        <v>595749.09</v>
      </c>
      <c r="D52" s="14">
        <v>615634.67</v>
      </c>
      <c r="E52" s="14">
        <v>574296.58</v>
      </c>
      <c r="F52" s="4">
        <v>648925.9</v>
      </c>
      <c r="G52" s="14">
        <v>598941.32</v>
      </c>
      <c r="H52" s="18">
        <v>645428.7</v>
      </c>
      <c r="I52" s="14">
        <v>723366.04</v>
      </c>
      <c r="J52" s="22">
        <v>657828.26</v>
      </c>
      <c r="K52" s="11">
        <v>737371.66</v>
      </c>
      <c r="L52" s="4">
        <v>683464.98</v>
      </c>
      <c r="M52" s="4">
        <v>673775.11</v>
      </c>
      <c r="N52" s="5">
        <f t="shared" si="0"/>
        <v>7746572.2299999995</v>
      </c>
    </row>
    <row r="53" spans="1:14" ht="12.75">
      <c r="A53" t="s">
        <v>41</v>
      </c>
      <c r="B53" s="11">
        <v>652433.61</v>
      </c>
      <c r="C53" s="14">
        <v>660323.47</v>
      </c>
      <c r="D53" s="14">
        <v>670144.41</v>
      </c>
      <c r="E53" s="14">
        <v>604423.57</v>
      </c>
      <c r="F53" s="4">
        <v>721855.62</v>
      </c>
      <c r="G53" s="14">
        <v>679129.35</v>
      </c>
      <c r="H53" s="18">
        <v>676027.93</v>
      </c>
      <c r="I53" s="14">
        <v>666707.48</v>
      </c>
      <c r="J53" s="22">
        <v>632360.4</v>
      </c>
      <c r="K53" s="11">
        <v>733755.3</v>
      </c>
      <c r="L53" s="4">
        <v>699549.29</v>
      </c>
      <c r="M53" s="4">
        <v>698035.57</v>
      </c>
      <c r="N53" s="5">
        <f t="shared" si="0"/>
        <v>8094746</v>
      </c>
    </row>
    <row r="54" spans="1:14" ht="12.75">
      <c r="A54" t="s">
        <v>42</v>
      </c>
      <c r="B54" s="11">
        <v>288704.39</v>
      </c>
      <c r="C54" s="14">
        <v>286631.4</v>
      </c>
      <c r="D54" s="14">
        <v>304546.35</v>
      </c>
      <c r="E54" s="14">
        <v>282603.65</v>
      </c>
      <c r="F54" s="4">
        <v>291518.82</v>
      </c>
      <c r="G54" s="14">
        <v>294419.38</v>
      </c>
      <c r="H54" s="18">
        <v>329548.46</v>
      </c>
      <c r="I54" s="14">
        <v>334096.34</v>
      </c>
      <c r="J54" s="22">
        <v>300111.9</v>
      </c>
      <c r="K54" s="11">
        <v>352170.39</v>
      </c>
      <c r="L54" s="4">
        <v>325512.51</v>
      </c>
      <c r="M54" s="4">
        <v>306730.02</v>
      </c>
      <c r="N54" s="5">
        <f t="shared" si="0"/>
        <v>3696593.61</v>
      </c>
    </row>
    <row r="55" spans="1:14" ht="12.75">
      <c r="A55" t="s">
        <v>109</v>
      </c>
      <c r="B55" s="11">
        <v>135482.7</v>
      </c>
      <c r="C55" s="14">
        <v>148842.33</v>
      </c>
      <c r="D55" s="14">
        <v>138712.78</v>
      </c>
      <c r="E55" s="14">
        <v>92713.36</v>
      </c>
      <c r="F55" s="4">
        <v>108320.16</v>
      </c>
      <c r="G55" s="14">
        <v>96177.88</v>
      </c>
      <c r="H55" s="18">
        <v>119417.12</v>
      </c>
      <c r="I55" s="14">
        <v>132629.11</v>
      </c>
      <c r="J55" s="22">
        <v>114034.2</v>
      </c>
      <c r="K55" s="11">
        <v>141902.03</v>
      </c>
      <c r="L55" s="4">
        <v>136085.46</v>
      </c>
      <c r="M55" s="4">
        <v>133150.17</v>
      </c>
      <c r="N55" s="5">
        <f t="shared" si="0"/>
        <v>1497467.3</v>
      </c>
    </row>
    <row r="56" spans="1:14" ht="12.75">
      <c r="A56" t="s">
        <v>110</v>
      </c>
      <c r="B56" s="11">
        <v>0</v>
      </c>
      <c r="C56" s="14">
        <v>0</v>
      </c>
      <c r="D56" s="14">
        <v>0</v>
      </c>
      <c r="E56" s="14">
        <v>0</v>
      </c>
      <c r="F56" s="4">
        <v>0</v>
      </c>
      <c r="G56" s="14">
        <v>0</v>
      </c>
      <c r="H56" s="18">
        <v>0</v>
      </c>
      <c r="I56" s="14">
        <v>0</v>
      </c>
      <c r="J56" s="22">
        <v>0</v>
      </c>
      <c r="K56" s="11">
        <v>0</v>
      </c>
      <c r="L56" s="4">
        <v>0</v>
      </c>
      <c r="M56" s="4">
        <v>0</v>
      </c>
      <c r="N56" s="5">
        <f t="shared" si="0"/>
        <v>0</v>
      </c>
    </row>
    <row r="57" spans="1:14" ht="12.75">
      <c r="A57" t="s">
        <v>111</v>
      </c>
      <c r="B57" s="11">
        <v>268269.77</v>
      </c>
      <c r="C57" s="14">
        <v>282516.7</v>
      </c>
      <c r="D57" s="14">
        <v>255500.73</v>
      </c>
      <c r="E57" s="14">
        <v>218785.57</v>
      </c>
      <c r="F57" s="4">
        <v>232414.16</v>
      </c>
      <c r="G57" s="14">
        <v>204037.31</v>
      </c>
      <c r="H57" s="18">
        <v>204155.33</v>
      </c>
      <c r="I57" s="14">
        <v>207326.11</v>
      </c>
      <c r="J57" s="22">
        <v>205645.94</v>
      </c>
      <c r="K57" s="11">
        <v>230065.96</v>
      </c>
      <c r="L57" s="4">
        <v>237713.66</v>
      </c>
      <c r="M57" s="4">
        <v>253936.69</v>
      </c>
      <c r="N57" s="5">
        <f t="shared" si="0"/>
        <v>2800367.93</v>
      </c>
    </row>
    <row r="58" spans="1:14" ht="12.75">
      <c r="A58" t="s">
        <v>46</v>
      </c>
      <c r="B58" s="11">
        <v>95553.14</v>
      </c>
      <c r="C58" s="14">
        <v>92883.46</v>
      </c>
      <c r="D58" s="14">
        <v>102836.78</v>
      </c>
      <c r="E58" s="14">
        <v>92763.99</v>
      </c>
      <c r="F58" s="4">
        <v>77828.55</v>
      </c>
      <c r="G58" s="14">
        <v>119565.43</v>
      </c>
      <c r="H58" s="18">
        <v>135916.06</v>
      </c>
      <c r="I58" s="14">
        <v>121183.89</v>
      </c>
      <c r="J58" s="22">
        <v>101380.51</v>
      </c>
      <c r="K58" s="11">
        <v>132427.23</v>
      </c>
      <c r="L58" s="4">
        <v>121066.19</v>
      </c>
      <c r="M58" s="4">
        <v>103621.16</v>
      </c>
      <c r="N58" s="5">
        <f t="shared" si="0"/>
        <v>1297026.39</v>
      </c>
    </row>
    <row r="59" spans="1:14" ht="12.75">
      <c r="A59" t="s">
        <v>112</v>
      </c>
      <c r="B59" s="11">
        <v>0</v>
      </c>
      <c r="C59" s="14">
        <v>0</v>
      </c>
      <c r="D59" s="14">
        <v>0</v>
      </c>
      <c r="E59" s="14">
        <v>0</v>
      </c>
      <c r="F59" s="4">
        <v>0</v>
      </c>
      <c r="G59" s="14">
        <v>0</v>
      </c>
      <c r="H59" s="18">
        <v>0</v>
      </c>
      <c r="I59" s="14">
        <v>0</v>
      </c>
      <c r="J59" s="22">
        <v>0</v>
      </c>
      <c r="K59" s="11">
        <v>0</v>
      </c>
      <c r="L59" s="4">
        <v>0</v>
      </c>
      <c r="M59" s="4">
        <v>0</v>
      </c>
      <c r="N59" s="5">
        <f t="shared" si="0"/>
        <v>0</v>
      </c>
    </row>
    <row r="60" spans="1:14" ht="12.75">
      <c r="A60" t="s">
        <v>113</v>
      </c>
      <c r="B60" s="11">
        <v>0</v>
      </c>
      <c r="C60" s="14">
        <v>0</v>
      </c>
      <c r="D60" s="14">
        <v>0</v>
      </c>
      <c r="E60" s="14">
        <v>0</v>
      </c>
      <c r="F60" s="4">
        <v>0</v>
      </c>
      <c r="G60" s="14">
        <v>0</v>
      </c>
      <c r="H60" s="18">
        <v>0</v>
      </c>
      <c r="I60" s="14">
        <v>0</v>
      </c>
      <c r="J60" s="22">
        <v>0</v>
      </c>
      <c r="K60" s="11">
        <v>0</v>
      </c>
      <c r="L60" s="4">
        <v>0</v>
      </c>
      <c r="M60" s="4">
        <v>0</v>
      </c>
      <c r="N60" s="5">
        <f t="shared" si="0"/>
        <v>0</v>
      </c>
    </row>
    <row r="61" spans="1:14" ht="12.75">
      <c r="A61" t="s">
        <v>114</v>
      </c>
      <c r="B61" s="11">
        <v>2089562.15</v>
      </c>
      <c r="C61" s="14">
        <v>2107904.52</v>
      </c>
      <c r="D61" s="14">
        <v>2267505.75</v>
      </c>
      <c r="E61" s="14">
        <v>2227392.94</v>
      </c>
      <c r="F61" s="4">
        <v>2296498.43</v>
      </c>
      <c r="G61" s="14">
        <v>2247293.79</v>
      </c>
      <c r="H61" s="18">
        <v>2436731.31</v>
      </c>
      <c r="I61" s="14">
        <v>2434048.87</v>
      </c>
      <c r="J61" s="22">
        <v>2224625.74</v>
      </c>
      <c r="K61" s="11">
        <v>2579904.49</v>
      </c>
      <c r="L61" s="4">
        <v>2460155.47</v>
      </c>
      <c r="M61" s="4">
        <v>2373648.52</v>
      </c>
      <c r="N61" s="5">
        <f t="shared" si="0"/>
        <v>27745271.98</v>
      </c>
    </row>
    <row r="62" spans="1:14" ht="12.75">
      <c r="A62" t="s">
        <v>50</v>
      </c>
      <c r="B62" s="11">
        <v>0</v>
      </c>
      <c r="C62" s="14">
        <v>0</v>
      </c>
      <c r="D62" s="14">
        <v>0</v>
      </c>
      <c r="E62" s="14">
        <v>0</v>
      </c>
      <c r="F62" s="4">
        <v>0</v>
      </c>
      <c r="G62" s="14">
        <v>0</v>
      </c>
      <c r="H62" s="18">
        <v>0</v>
      </c>
      <c r="I62" s="14">
        <v>798850.34</v>
      </c>
      <c r="J62" s="22">
        <v>775553.31</v>
      </c>
      <c r="K62" s="11">
        <v>886390.4</v>
      </c>
      <c r="L62" s="4">
        <v>853645.95</v>
      </c>
      <c r="M62" s="4">
        <v>818735.46</v>
      </c>
      <c r="N62" s="5">
        <f t="shared" si="0"/>
        <v>4133175.46</v>
      </c>
    </row>
    <row r="63" spans="1:14" ht="12.75">
      <c r="A63" t="s">
        <v>115</v>
      </c>
      <c r="B63" s="11"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8">
        <v>0</v>
      </c>
      <c r="I63" s="14">
        <v>0</v>
      </c>
      <c r="J63" s="22">
        <v>0</v>
      </c>
      <c r="K63" s="11">
        <v>0</v>
      </c>
      <c r="L63" s="4">
        <v>0</v>
      </c>
      <c r="M63" s="4">
        <v>0</v>
      </c>
      <c r="N63" s="5">
        <f t="shared" si="0"/>
        <v>0</v>
      </c>
    </row>
    <row r="64" spans="1:14" ht="12.75">
      <c r="A64" t="s">
        <v>116</v>
      </c>
      <c r="B64" s="11">
        <v>937082.08</v>
      </c>
      <c r="C64" s="14">
        <v>954825.63</v>
      </c>
      <c r="D64" s="14">
        <v>969978.98</v>
      </c>
      <c r="E64" s="14">
        <v>919348.71</v>
      </c>
      <c r="F64" s="4">
        <v>1041553.13</v>
      </c>
      <c r="G64" s="14">
        <v>954495.52</v>
      </c>
      <c r="H64" s="18">
        <v>982550.89</v>
      </c>
      <c r="I64" s="14">
        <v>1003702.32</v>
      </c>
      <c r="J64" s="22">
        <v>974246.12</v>
      </c>
      <c r="K64" s="11">
        <v>1119554.06</v>
      </c>
      <c r="L64" s="4">
        <v>1065949.16</v>
      </c>
      <c r="M64" s="4">
        <v>1047573.24</v>
      </c>
      <c r="N64" s="5">
        <f t="shared" si="0"/>
        <v>11970859.840000002</v>
      </c>
    </row>
    <row r="65" spans="1:14" ht="12.75">
      <c r="A65" t="s">
        <v>117</v>
      </c>
      <c r="B65" s="11">
        <v>119836.08</v>
      </c>
      <c r="C65" s="14">
        <v>116503.17</v>
      </c>
      <c r="D65" s="14">
        <v>121559.66</v>
      </c>
      <c r="E65" s="14">
        <v>117054.44</v>
      </c>
      <c r="F65" s="4">
        <v>117722.71</v>
      </c>
      <c r="G65" s="14">
        <v>111779.97</v>
      </c>
      <c r="H65" s="18">
        <v>115915.86</v>
      </c>
      <c r="I65" s="14">
        <v>118959.13</v>
      </c>
      <c r="J65" s="22">
        <v>111102.48</v>
      </c>
      <c r="K65" s="11">
        <v>129597.77</v>
      </c>
      <c r="L65" s="4">
        <v>130581.73</v>
      </c>
      <c r="M65" s="4">
        <v>136685.75</v>
      </c>
      <c r="N65" s="5">
        <f t="shared" si="0"/>
        <v>1447298.75</v>
      </c>
    </row>
    <row r="66" spans="1:14" ht="12.75">
      <c r="A66" t="s">
        <v>118</v>
      </c>
      <c r="B66" s="11">
        <v>0</v>
      </c>
      <c r="C66" s="14">
        <v>0</v>
      </c>
      <c r="D66" s="14">
        <v>0</v>
      </c>
      <c r="E66" s="14">
        <v>0</v>
      </c>
      <c r="F66" s="4">
        <v>0</v>
      </c>
      <c r="G66" s="14">
        <v>0</v>
      </c>
      <c r="H66" s="18">
        <v>0</v>
      </c>
      <c r="I66" s="14">
        <v>0</v>
      </c>
      <c r="J66" s="22">
        <v>0</v>
      </c>
      <c r="K66" s="11">
        <v>0</v>
      </c>
      <c r="L66" s="4">
        <v>0</v>
      </c>
      <c r="M66" s="4">
        <v>0</v>
      </c>
      <c r="N66" s="5">
        <f t="shared" si="0"/>
        <v>0</v>
      </c>
    </row>
    <row r="67" spans="1:14" ht="12.75">
      <c r="A67" t="s">
        <v>119</v>
      </c>
      <c r="B67" s="11">
        <v>476518.11</v>
      </c>
      <c r="C67" s="14">
        <v>479086.78</v>
      </c>
      <c r="D67" s="14">
        <v>502140.47</v>
      </c>
      <c r="E67" s="14">
        <v>455929.5</v>
      </c>
      <c r="F67" s="4">
        <v>527306.84</v>
      </c>
      <c r="G67" s="14">
        <v>497435.03</v>
      </c>
      <c r="H67" s="18">
        <v>513430.45</v>
      </c>
      <c r="I67" s="14">
        <v>521603.6</v>
      </c>
      <c r="J67" s="22">
        <v>467270.22</v>
      </c>
      <c r="K67" s="11">
        <v>560811.05</v>
      </c>
      <c r="L67" s="4">
        <v>540836.51</v>
      </c>
      <c r="M67" s="4">
        <v>528576.79</v>
      </c>
      <c r="N67" s="5">
        <f t="shared" si="0"/>
        <v>6070945.35</v>
      </c>
    </row>
    <row r="68" spans="1:14" ht="12.75">
      <c r="A68" t="s">
        <v>120</v>
      </c>
      <c r="B68" s="11">
        <v>0</v>
      </c>
      <c r="C68" s="14">
        <v>0</v>
      </c>
      <c r="D68" s="14">
        <v>0</v>
      </c>
      <c r="E68" s="14">
        <v>0</v>
      </c>
      <c r="F68" s="4">
        <v>0</v>
      </c>
      <c r="G68" s="14">
        <v>0</v>
      </c>
      <c r="H68" s="18">
        <v>0</v>
      </c>
      <c r="I68" s="14">
        <v>0</v>
      </c>
      <c r="J68" s="22">
        <v>0</v>
      </c>
      <c r="K68" s="11">
        <v>0</v>
      </c>
      <c r="L68" s="4">
        <v>0</v>
      </c>
      <c r="M68" s="4">
        <v>0</v>
      </c>
      <c r="N68" s="5">
        <f t="shared" si="0"/>
        <v>0</v>
      </c>
    </row>
    <row r="69" spans="1:14" ht="12.75">
      <c r="A69" t="s">
        <v>121</v>
      </c>
      <c r="B69" s="11">
        <v>566332.17</v>
      </c>
      <c r="C69" s="14">
        <v>585678.27</v>
      </c>
      <c r="D69" s="14">
        <v>573815.65</v>
      </c>
      <c r="E69" s="14">
        <v>528871.23</v>
      </c>
      <c r="F69" s="4">
        <v>623485.83</v>
      </c>
      <c r="G69" s="14">
        <v>610059.88</v>
      </c>
      <c r="H69" s="18">
        <v>629871.53</v>
      </c>
      <c r="I69" s="14">
        <v>661931.88</v>
      </c>
      <c r="J69" s="22">
        <v>637457.98</v>
      </c>
      <c r="K69" s="11">
        <v>745173.65</v>
      </c>
      <c r="L69" s="4">
        <v>698339.13</v>
      </c>
      <c r="M69" s="4">
        <v>633126.03</v>
      </c>
      <c r="N69" s="5">
        <f t="shared" si="0"/>
        <v>7494143.23</v>
      </c>
    </row>
    <row r="70" spans="1:14" ht="12.75">
      <c r="A70" t="s">
        <v>122</v>
      </c>
      <c r="B70" s="11">
        <v>0</v>
      </c>
      <c r="C70" s="14">
        <v>0</v>
      </c>
      <c r="D70" s="14">
        <v>0</v>
      </c>
      <c r="E70" s="14">
        <v>0</v>
      </c>
      <c r="F70" s="4">
        <v>0</v>
      </c>
      <c r="G70" s="14">
        <v>0</v>
      </c>
      <c r="H70" s="18">
        <v>0</v>
      </c>
      <c r="I70" s="14">
        <v>0</v>
      </c>
      <c r="J70" s="22">
        <v>0</v>
      </c>
      <c r="K70" s="11">
        <v>0</v>
      </c>
      <c r="L70" s="4">
        <v>0</v>
      </c>
      <c r="M70" s="4">
        <v>0</v>
      </c>
      <c r="N70" s="5">
        <f t="shared" si="0"/>
        <v>0</v>
      </c>
    </row>
    <row r="71" spans="1:14" ht="12.75">
      <c r="A71" t="s">
        <v>59</v>
      </c>
      <c r="B71" s="11">
        <v>0</v>
      </c>
      <c r="C71" s="14">
        <v>0</v>
      </c>
      <c r="D71" s="14">
        <v>0</v>
      </c>
      <c r="E71" s="14">
        <v>0</v>
      </c>
      <c r="F71" s="4">
        <v>0</v>
      </c>
      <c r="G71" s="14">
        <v>0</v>
      </c>
      <c r="H71" s="18">
        <v>0</v>
      </c>
      <c r="I71" s="14">
        <v>0</v>
      </c>
      <c r="J71" s="22">
        <v>0</v>
      </c>
      <c r="K71" s="11">
        <v>0</v>
      </c>
      <c r="L71" s="4">
        <v>0</v>
      </c>
      <c r="M71" s="4">
        <v>0</v>
      </c>
      <c r="N71" s="5">
        <f t="shared" si="0"/>
        <v>0</v>
      </c>
    </row>
    <row r="72" spans="1:14" ht="12.75">
      <c r="A72" t="s">
        <v>123</v>
      </c>
      <c r="B72" s="11">
        <v>89853.49</v>
      </c>
      <c r="C72" s="14">
        <v>93144.01</v>
      </c>
      <c r="D72" s="14">
        <v>86305.35</v>
      </c>
      <c r="E72" s="14">
        <v>81510.1</v>
      </c>
      <c r="F72" s="4">
        <v>83549.42</v>
      </c>
      <c r="G72" s="14">
        <v>86692.91</v>
      </c>
      <c r="H72" s="18">
        <v>94522.67</v>
      </c>
      <c r="I72" s="14">
        <v>89355.27</v>
      </c>
      <c r="J72" s="22">
        <v>79329.32</v>
      </c>
      <c r="K72" s="11">
        <v>105059.42</v>
      </c>
      <c r="L72" s="4">
        <v>107831.05</v>
      </c>
      <c r="M72" s="4">
        <v>105355.6</v>
      </c>
      <c r="N72" s="5">
        <f t="shared" si="0"/>
        <v>1102508.61</v>
      </c>
    </row>
    <row r="73" spans="1:14" ht="12.75">
      <c r="A73" t="s">
        <v>61</v>
      </c>
      <c r="B73" s="11">
        <v>0</v>
      </c>
      <c r="C73" s="14">
        <v>0</v>
      </c>
      <c r="D73" s="14">
        <v>0</v>
      </c>
      <c r="E73" s="14">
        <v>0</v>
      </c>
      <c r="F73" s="4">
        <v>0</v>
      </c>
      <c r="G73" s="14">
        <v>0</v>
      </c>
      <c r="H73" s="18">
        <v>0</v>
      </c>
      <c r="I73" s="14">
        <v>0</v>
      </c>
      <c r="J73" s="22">
        <v>0</v>
      </c>
      <c r="K73" s="11">
        <v>0</v>
      </c>
      <c r="L73" s="4">
        <v>0</v>
      </c>
      <c r="M73" s="4">
        <v>0</v>
      </c>
      <c r="N73" s="5">
        <f t="shared" si="0"/>
        <v>0</v>
      </c>
    </row>
    <row r="74" spans="1:14" ht="12.75">
      <c r="A74" t="s">
        <v>62</v>
      </c>
      <c r="B74" s="11">
        <v>0</v>
      </c>
      <c r="C74" s="14">
        <v>0</v>
      </c>
      <c r="D74" s="14">
        <v>0</v>
      </c>
      <c r="E74" s="14">
        <v>0</v>
      </c>
      <c r="F74" s="4">
        <v>0</v>
      </c>
      <c r="G74" s="14">
        <v>0</v>
      </c>
      <c r="H74" s="18">
        <v>0</v>
      </c>
      <c r="I74" s="14">
        <v>0</v>
      </c>
      <c r="J74" s="22">
        <v>0</v>
      </c>
      <c r="K74" s="11">
        <v>0</v>
      </c>
      <c r="L74" s="4">
        <v>0</v>
      </c>
      <c r="M74" s="4">
        <v>0</v>
      </c>
      <c r="N74" s="5">
        <f t="shared" si="0"/>
        <v>0</v>
      </c>
    </row>
    <row r="75" spans="1:14" ht="12.75">
      <c r="A75" t="s">
        <v>124</v>
      </c>
      <c r="B75" s="11">
        <v>834707.93</v>
      </c>
      <c r="C75" s="14">
        <v>886836.21</v>
      </c>
      <c r="D75" s="14">
        <v>873368.57</v>
      </c>
      <c r="E75" s="14">
        <v>792606.55</v>
      </c>
      <c r="F75" s="4">
        <v>890400.08</v>
      </c>
      <c r="G75" s="14">
        <v>820873.49</v>
      </c>
      <c r="H75" s="18">
        <v>852768.78</v>
      </c>
      <c r="I75" s="14">
        <v>864787.45</v>
      </c>
      <c r="J75" s="22">
        <v>837216.8</v>
      </c>
      <c r="K75" s="11">
        <v>997880.56</v>
      </c>
      <c r="L75" s="4">
        <v>945831.14</v>
      </c>
      <c r="M75" s="4">
        <v>933081.01</v>
      </c>
      <c r="N75" s="5">
        <f t="shared" si="0"/>
        <v>10530358.57</v>
      </c>
    </row>
    <row r="76" spans="1:14" ht="12.75">
      <c r="A76" t="s">
        <v>125</v>
      </c>
      <c r="B76" s="11">
        <v>0</v>
      </c>
      <c r="C76" s="14">
        <v>0</v>
      </c>
      <c r="D76" s="14">
        <v>0</v>
      </c>
      <c r="E76" s="14">
        <v>0</v>
      </c>
      <c r="F76" s="4">
        <v>0</v>
      </c>
      <c r="G76" s="14">
        <v>0</v>
      </c>
      <c r="H76" s="18">
        <v>0</v>
      </c>
      <c r="I76" s="14">
        <v>0</v>
      </c>
      <c r="J76" s="22">
        <v>0</v>
      </c>
      <c r="K76" s="11">
        <v>0</v>
      </c>
      <c r="L76" s="4">
        <v>0</v>
      </c>
      <c r="M76" s="4">
        <v>0</v>
      </c>
      <c r="N76" s="5">
        <f t="shared" si="0"/>
        <v>0</v>
      </c>
    </row>
    <row r="77" spans="1:14" ht="12.75">
      <c r="A77" t="s">
        <v>126</v>
      </c>
      <c r="B77" s="11">
        <v>0</v>
      </c>
      <c r="C77" s="14">
        <v>0</v>
      </c>
      <c r="D77" s="14">
        <v>0</v>
      </c>
      <c r="E77" s="14">
        <v>0</v>
      </c>
      <c r="F77" s="4">
        <v>0</v>
      </c>
      <c r="G77" s="14">
        <v>0</v>
      </c>
      <c r="H77" s="18">
        <v>0</v>
      </c>
      <c r="I77" s="14">
        <v>0</v>
      </c>
      <c r="J77" s="22">
        <v>0</v>
      </c>
      <c r="K77" s="11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66</v>
      </c>
      <c r="B78" s="11">
        <v>0</v>
      </c>
      <c r="C78" s="14">
        <v>0</v>
      </c>
      <c r="D78" s="14">
        <v>0</v>
      </c>
      <c r="E78" s="14">
        <v>0</v>
      </c>
      <c r="F78" s="4">
        <v>0</v>
      </c>
      <c r="G78" s="14">
        <v>0</v>
      </c>
      <c r="H78" s="18">
        <v>0</v>
      </c>
      <c r="I78" s="14">
        <v>0</v>
      </c>
      <c r="J78" s="22">
        <v>0</v>
      </c>
      <c r="K78" s="11">
        <v>0</v>
      </c>
      <c r="L78" s="4">
        <v>0</v>
      </c>
      <c r="M78" s="4">
        <v>0</v>
      </c>
      <c r="N78" s="5">
        <f>SUM(B78:M78)</f>
        <v>0</v>
      </c>
    </row>
    <row r="79" ht="12.75">
      <c r="A79" t="s">
        <v>1</v>
      </c>
    </row>
    <row r="80" spans="1:14" s="5" customFormat="1" ht="12.75">
      <c r="A80" s="5" t="s">
        <v>68</v>
      </c>
      <c r="B80" s="5">
        <f aca="true" t="shared" si="1" ref="B80:M80">SUM(B12:B78)</f>
        <v>16440037.069999998</v>
      </c>
      <c r="C80" s="5">
        <f t="shared" si="1"/>
        <v>16773126.48</v>
      </c>
      <c r="D80" s="5">
        <f t="shared" si="1"/>
        <v>17436653.599999998</v>
      </c>
      <c r="E80" s="5">
        <f t="shared" si="1"/>
        <v>16364561</v>
      </c>
      <c r="F80" s="5">
        <f t="shared" si="1"/>
        <v>17945726.57</v>
      </c>
      <c r="G80" s="5">
        <f t="shared" si="1"/>
        <v>17183213.290000003</v>
      </c>
      <c r="H80" s="5">
        <f t="shared" si="1"/>
        <v>17900455.76</v>
      </c>
      <c r="I80" s="5">
        <f t="shared" si="1"/>
        <v>19078033.11</v>
      </c>
      <c r="J80" s="5">
        <f t="shared" si="1"/>
        <v>17841851.169999998</v>
      </c>
      <c r="K80" s="5">
        <f t="shared" si="1"/>
        <v>20567670.799999997</v>
      </c>
      <c r="L80" s="5">
        <f t="shared" si="1"/>
        <v>19642146.400000002</v>
      </c>
      <c r="M80" s="5">
        <f t="shared" si="1"/>
        <v>19234924.360000003</v>
      </c>
      <c r="N80" s="5">
        <f>SUM(B80:M80)</f>
        <v>216408399.60999998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Cory Wilson</cp:lastModifiedBy>
  <cp:lastPrinted>2013-05-30T12:40:46Z</cp:lastPrinted>
  <dcterms:created xsi:type="dcterms:W3CDTF">2005-12-06T18:39:52Z</dcterms:created>
  <dcterms:modified xsi:type="dcterms:W3CDTF">2015-10-16T15:14:03Z</dcterms:modified>
  <cp:category/>
  <cp:version/>
  <cp:contentType/>
  <cp:contentStatus/>
</cp:coreProperties>
</file>