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Research &amp; Analysis\Data Book Documentation\2025 Data Book\Final\For Review\"/>
    </mc:Choice>
  </mc:AlternateContent>
  <xr:revisionPtr revIDLastSave="0" documentId="13_ncr:1_{680ACE72-95E5-4B15-AD5D-976B01FE22D8}" xr6:coauthVersionLast="47" xr6:coauthVersionMax="47" xr10:uidLastSave="{00000000-0000-0000-0000-000000000000}"/>
  <bookViews>
    <workbookView xWindow="20370" yWindow="-120" windowWidth="29040" windowHeight="15720" tabRatio="849" firstSheet="50" activeTab="50" xr2:uid="{00000000-000D-0000-FFFF-FFFF00000000}"/>
  </bookViews>
  <sheets>
    <sheet name="Report Index" sheetId="77" r:id="rId1"/>
    <sheet name="Alachua" sheetId="7" r:id="rId2"/>
    <sheet name="Baker" sheetId="23" r:id="rId3"/>
    <sheet name="Bay" sheetId="24" r:id="rId4"/>
    <sheet name="Bradford" sheetId="25" r:id="rId5"/>
    <sheet name="Brevard" sheetId="76" r:id="rId6"/>
    <sheet name="Broward" sheetId="26" r:id="rId7"/>
    <sheet name="Calhoun" sheetId="27" r:id="rId8"/>
    <sheet name="Charlotte" sheetId="28" r:id="rId9"/>
    <sheet name="Citrus" sheetId="29" r:id="rId10"/>
    <sheet name="Clay" sheetId="30" r:id="rId11"/>
    <sheet name="Collier" sheetId="31" r:id="rId12"/>
    <sheet name="Columbia" sheetId="32" r:id="rId13"/>
    <sheet name="Miami-Dade" sheetId="33" r:id="rId14"/>
    <sheet name="DeSoto" sheetId="34" r:id="rId15"/>
    <sheet name="Dixie" sheetId="46" r:id="rId16"/>
    <sheet name="Duval" sheetId="37" r:id="rId17"/>
    <sheet name="Escambia" sheetId="35" r:id="rId18"/>
    <sheet name="Flagler" sheetId="65" r:id="rId19"/>
    <sheet name="Franklin" sheetId="48" r:id="rId20"/>
    <sheet name="Gadsden" sheetId="49" r:id="rId21"/>
    <sheet name="Gilchrist" sheetId="50" r:id="rId22"/>
    <sheet name="Glades" sheetId="51" r:id="rId23"/>
    <sheet name="Gulf" sheetId="52" r:id="rId24"/>
    <sheet name="Hamilton" sheetId="53" r:id="rId25"/>
    <sheet name="Hardee" sheetId="54" r:id="rId26"/>
    <sheet name="Hendry" sheetId="55" r:id="rId27"/>
    <sheet name="Hernando" sheetId="56" r:id="rId28"/>
    <sheet name="Highlands" sheetId="57" r:id="rId29"/>
    <sheet name="Hillsborough" sheetId="58" r:id="rId30"/>
    <sheet name="Holmes" sheetId="59" r:id="rId31"/>
    <sheet name="Indian River" sheetId="60" r:id="rId32"/>
    <sheet name="Jackson" sheetId="61" r:id="rId33"/>
    <sheet name="Jefferson" sheetId="62" r:id="rId34"/>
    <sheet name="Lafayette" sheetId="63" r:id="rId35"/>
    <sheet name="Lake" sheetId="64" r:id="rId36"/>
    <sheet name="Lee" sheetId="47" r:id="rId37"/>
    <sheet name="Leon" sheetId="38" r:id="rId38"/>
    <sheet name="Levy" sheetId="39" r:id="rId39"/>
    <sheet name="Liberty" sheetId="40" r:id="rId40"/>
    <sheet name="Madison" sheetId="41" r:id="rId41"/>
    <sheet name="Manatee" sheetId="42" r:id="rId42"/>
    <sheet name="Marion" sheetId="43" r:id="rId43"/>
    <sheet name="Martin" sheetId="44" r:id="rId44"/>
    <sheet name="Monroe" sheetId="45" r:id="rId45"/>
    <sheet name="Nassau" sheetId="36" r:id="rId46"/>
    <sheet name="Okaloosa" sheetId="17" r:id="rId47"/>
    <sheet name="Okeechobee" sheetId="18" r:id="rId48"/>
    <sheet name="Orange" sheetId="19" r:id="rId49"/>
    <sheet name="Osceola" sheetId="20" r:id="rId50"/>
    <sheet name="Palm Beach" sheetId="21" r:id="rId51"/>
    <sheet name="Pasco" sheetId="22" r:id="rId52"/>
    <sheet name="Pinellas" sheetId="14" r:id="rId53"/>
    <sheet name="Polk" sheetId="15" r:id="rId54"/>
    <sheet name="Putnam" sheetId="16" r:id="rId55"/>
    <sheet name="St. Johns" sheetId="13" r:id="rId56"/>
    <sheet name="St. Lucie" sheetId="12" r:id="rId57"/>
    <sheet name="Santa Rosa" sheetId="11" r:id="rId58"/>
    <sheet name="Sarasota" sheetId="66" r:id="rId59"/>
    <sheet name="Seminole" sheetId="67" r:id="rId60"/>
    <sheet name="Sumter" sheetId="68" r:id="rId61"/>
    <sheet name="Suwannee" sheetId="69" r:id="rId62"/>
    <sheet name="Taylor" sheetId="70" r:id="rId63"/>
    <sheet name="Union" sheetId="71" r:id="rId64"/>
    <sheet name="Volusia" sheetId="72" r:id="rId65"/>
    <sheet name="Wakulla" sheetId="73" r:id="rId66"/>
    <sheet name="Walton" sheetId="74" r:id="rId67"/>
    <sheet name="Washington" sheetId="75" r:id="rId68"/>
    <sheet name="Statewide" sheetId="78" r:id="rId69"/>
  </sheets>
  <definedNames>
    <definedName name="_xlnm.Print_Area" localSheetId="3">Bay!$A$1:$N$28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5" i="72" l="1"/>
  <c r="M74" i="72"/>
  <c r="M15" i="75"/>
  <c r="M14" i="75"/>
  <c r="M15" i="74"/>
  <c r="M14" i="74"/>
  <c r="M11" i="73"/>
  <c r="M10" i="73"/>
  <c r="M15" i="71"/>
  <c r="M14" i="71"/>
  <c r="M11" i="70"/>
  <c r="M10" i="70"/>
  <c r="M15" i="69"/>
  <c r="M14" i="69"/>
  <c r="M27" i="68"/>
  <c r="M26" i="68"/>
  <c r="M35" i="67" l="1"/>
  <c r="M34" i="67"/>
  <c r="M23" i="66"/>
  <c r="M22" i="66"/>
  <c r="M19" i="11"/>
  <c r="M18" i="11"/>
  <c r="M19" i="12"/>
  <c r="M18" i="12"/>
  <c r="M15" i="13"/>
  <c r="M14" i="13"/>
  <c r="M27" i="16"/>
  <c r="M26" i="16"/>
  <c r="M75" i="15"/>
  <c r="M74" i="15"/>
  <c r="M103" i="14"/>
  <c r="M102" i="14"/>
  <c r="M31" i="22"/>
  <c r="M30" i="22"/>
  <c r="M155" i="21"/>
  <c r="M154" i="21"/>
  <c r="M15" i="20"/>
  <c r="M14" i="20"/>
  <c r="M59" i="19"/>
  <c r="M58" i="19"/>
  <c r="M11" i="18"/>
  <c r="M10" i="18"/>
  <c r="M43" i="17"/>
  <c r="M42" i="17"/>
  <c r="M19" i="36"/>
  <c r="M18" i="36"/>
  <c r="M27" i="45"/>
  <c r="M26" i="45"/>
  <c r="M27" i="44"/>
  <c r="M26" i="44"/>
  <c r="M23" i="43"/>
  <c r="M22" i="43"/>
  <c r="M31" i="42"/>
  <c r="M30" i="42"/>
  <c r="M19" i="41"/>
  <c r="M18" i="41"/>
  <c r="M11" i="40"/>
  <c r="M10" i="40"/>
  <c r="M11" i="38"/>
  <c r="M39" i="39"/>
  <c r="M38" i="39"/>
  <c r="M10" i="38"/>
  <c r="M31" i="47"/>
  <c r="M30" i="47"/>
  <c r="M63" i="64"/>
  <c r="M62" i="64"/>
  <c r="M11" i="63"/>
  <c r="M10" i="63"/>
  <c r="M11" i="62"/>
  <c r="M10" i="62"/>
  <c r="M43" i="61"/>
  <c r="M42" i="61"/>
  <c r="M27" i="60"/>
  <c r="M26" i="60"/>
  <c r="M147" i="33"/>
  <c r="M146" i="33"/>
  <c r="M19" i="59"/>
  <c r="M18" i="59"/>
  <c r="M19" i="58"/>
  <c r="M18" i="58"/>
  <c r="M19" i="57"/>
  <c r="M18" i="57"/>
  <c r="M11" i="56"/>
  <c r="M10" i="56"/>
  <c r="M15" i="55"/>
  <c r="M14" i="55"/>
  <c r="M19" i="54"/>
  <c r="M18" i="54"/>
  <c r="M19" i="53"/>
  <c r="M18" i="53"/>
  <c r="M15" i="52"/>
  <c r="M14" i="52"/>
  <c r="M11" i="51"/>
  <c r="M10" i="51"/>
  <c r="M19" i="50"/>
  <c r="M18" i="50"/>
  <c r="M31" i="49"/>
  <c r="M30" i="49"/>
  <c r="M23" i="48" l="1"/>
  <c r="M22" i="48"/>
  <c r="M27" i="65"/>
  <c r="M26" i="65"/>
  <c r="M15" i="35"/>
  <c r="M14" i="35"/>
  <c r="M23" i="37"/>
  <c r="M22" i="37"/>
  <c r="M15" i="46"/>
  <c r="M14" i="46"/>
  <c r="M11" i="34"/>
  <c r="M10" i="34"/>
  <c r="M11" i="32"/>
  <c r="M10" i="32"/>
  <c r="M19" i="31"/>
  <c r="M20" i="31" s="1"/>
  <c r="M18" i="31"/>
  <c r="M23" i="30"/>
  <c r="M22" i="30"/>
  <c r="M15" i="29"/>
  <c r="M14" i="29"/>
  <c r="M11" i="28"/>
  <c r="M10" i="28"/>
  <c r="M11" i="27"/>
  <c r="M10" i="27"/>
  <c r="M131" i="26"/>
  <c r="M130" i="26"/>
  <c r="M67" i="76"/>
  <c r="M66" i="76"/>
  <c r="M23" i="25"/>
  <c r="M22" i="25"/>
  <c r="M27" i="24"/>
  <c r="M26" i="24"/>
  <c r="M11" i="23"/>
  <c r="M10" i="23"/>
  <c r="M12" i="23" s="1"/>
  <c r="M16" i="75"/>
  <c r="M16" i="74"/>
  <c r="M12" i="73"/>
  <c r="M76" i="72"/>
  <c r="M16" i="71"/>
  <c r="M12" i="70"/>
  <c r="M16" i="69"/>
  <c r="M28" i="68"/>
  <c r="M36" i="67"/>
  <c r="M24" i="66"/>
  <c r="M20" i="11"/>
  <c r="M20" i="12"/>
  <c r="M16" i="13"/>
  <c r="M28" i="16"/>
  <c r="M76" i="15"/>
  <c r="M104" i="14"/>
  <c r="M32" i="22"/>
  <c r="M156" i="21"/>
  <c r="M16" i="20"/>
  <c r="M60" i="19"/>
  <c r="M12" i="18"/>
  <c r="M44" i="17"/>
  <c r="M20" i="36"/>
  <c r="M28" i="45"/>
  <c r="M28" i="44"/>
  <c r="M24" i="43"/>
  <c r="M32" i="42"/>
  <c r="M20" i="41"/>
  <c r="M12" i="40"/>
  <c r="M40" i="39"/>
  <c r="M12" i="38"/>
  <c r="M32" i="47"/>
  <c r="M64" i="64"/>
  <c r="M12" i="63"/>
  <c r="M12" i="62"/>
  <c r="M44" i="61"/>
  <c r="M28" i="60"/>
  <c r="M20" i="59"/>
  <c r="M20" i="58"/>
  <c r="M20" i="57"/>
  <c r="M12" i="56"/>
  <c r="M16" i="55"/>
  <c r="M20" i="54"/>
  <c r="M20" i="53"/>
  <c r="M16" i="52"/>
  <c r="M12" i="51"/>
  <c r="M20" i="50"/>
  <c r="M32" i="49"/>
  <c r="M148" i="33"/>
  <c r="M44" i="7"/>
  <c r="M43" i="7"/>
  <c r="M42" i="7"/>
  <c r="M24" i="48" l="1"/>
  <c r="M28" i="65"/>
  <c r="M16" i="35"/>
  <c r="M24" i="37"/>
  <c r="M16" i="46"/>
  <c r="M12" i="34"/>
  <c r="M12" i="32"/>
  <c r="M24" i="30"/>
  <c r="M16" i="29"/>
  <c r="M12" i="28"/>
  <c r="M12" i="27"/>
  <c r="M132" i="26"/>
  <c r="M68" i="76"/>
  <c r="M24" i="25"/>
  <c r="M28" i="24"/>
  <c r="D70" i="72"/>
  <c r="E70" i="72"/>
  <c r="F70" i="72"/>
  <c r="G70" i="72"/>
  <c r="H70" i="72"/>
  <c r="I70" i="72"/>
  <c r="J70" i="72"/>
  <c r="K70" i="72"/>
  <c r="L70" i="72"/>
  <c r="N70" i="72"/>
  <c r="D71" i="72"/>
  <c r="E71" i="72"/>
  <c r="F71" i="72"/>
  <c r="F72" i="72" s="1"/>
  <c r="G71" i="72"/>
  <c r="H71" i="72"/>
  <c r="H72" i="72" s="1"/>
  <c r="I71" i="72"/>
  <c r="J71" i="72"/>
  <c r="K71" i="72"/>
  <c r="L71" i="72"/>
  <c r="N71" i="72"/>
  <c r="C71" i="72"/>
  <c r="C70" i="72"/>
  <c r="D10" i="75"/>
  <c r="E10" i="75"/>
  <c r="F10" i="75"/>
  <c r="G10" i="75"/>
  <c r="H10" i="75"/>
  <c r="I10" i="75"/>
  <c r="J10" i="75"/>
  <c r="K10" i="75"/>
  <c r="L10" i="75"/>
  <c r="N10" i="75"/>
  <c r="D11" i="75"/>
  <c r="D12" i="75" s="1"/>
  <c r="E11" i="75"/>
  <c r="E12" i="75" s="1"/>
  <c r="F11" i="75"/>
  <c r="G11" i="75"/>
  <c r="G12" i="75" s="1"/>
  <c r="H11" i="75"/>
  <c r="H12" i="75" s="1"/>
  <c r="I11" i="75"/>
  <c r="J11" i="75"/>
  <c r="K11" i="75"/>
  <c r="K12" i="75" s="1"/>
  <c r="L11" i="75"/>
  <c r="N11" i="75"/>
  <c r="N12" i="75" s="1"/>
  <c r="C11" i="75"/>
  <c r="C10" i="75"/>
  <c r="D10" i="74"/>
  <c r="E10" i="74"/>
  <c r="F10" i="74"/>
  <c r="G10" i="74"/>
  <c r="H10" i="74"/>
  <c r="I10" i="74"/>
  <c r="J10" i="74"/>
  <c r="K10" i="74"/>
  <c r="L10" i="74"/>
  <c r="L12" i="74" s="1"/>
  <c r="N10" i="74"/>
  <c r="D11" i="74"/>
  <c r="E11" i="74"/>
  <c r="F11" i="74"/>
  <c r="G11" i="74"/>
  <c r="H11" i="74"/>
  <c r="H12" i="74" s="1"/>
  <c r="I11" i="74"/>
  <c r="J11" i="74"/>
  <c r="J12" i="74" s="1"/>
  <c r="K11" i="74"/>
  <c r="L11" i="74"/>
  <c r="N11" i="74"/>
  <c r="C11" i="74"/>
  <c r="C12" i="74" s="1"/>
  <c r="C10" i="74"/>
  <c r="D6" i="73"/>
  <c r="E6" i="73"/>
  <c r="F6" i="73"/>
  <c r="G6" i="73"/>
  <c r="H6" i="73"/>
  <c r="I6" i="73"/>
  <c r="J6" i="73"/>
  <c r="J8" i="73" s="1"/>
  <c r="K6" i="73"/>
  <c r="L6" i="73"/>
  <c r="N6" i="73"/>
  <c r="D7" i="73"/>
  <c r="E7" i="73"/>
  <c r="E8" i="73" s="1"/>
  <c r="F7" i="73"/>
  <c r="F8" i="73" s="1"/>
  <c r="G7" i="73"/>
  <c r="G8" i="73" s="1"/>
  <c r="H7" i="73"/>
  <c r="H8" i="73" s="1"/>
  <c r="I7" i="73"/>
  <c r="J7" i="73"/>
  <c r="K7" i="73"/>
  <c r="L7" i="73"/>
  <c r="N7" i="73"/>
  <c r="C7" i="73"/>
  <c r="C6" i="73"/>
  <c r="D10" i="71"/>
  <c r="E10" i="71"/>
  <c r="F10" i="71"/>
  <c r="G10" i="71"/>
  <c r="H10" i="71"/>
  <c r="I10" i="71"/>
  <c r="J10" i="71"/>
  <c r="J12" i="71" s="1"/>
  <c r="K10" i="71"/>
  <c r="L10" i="71"/>
  <c r="N10" i="71"/>
  <c r="D11" i="71"/>
  <c r="E11" i="71"/>
  <c r="E12" i="71" s="1"/>
  <c r="F11" i="71"/>
  <c r="F12" i="71" s="1"/>
  <c r="G11" i="71"/>
  <c r="G12" i="71" s="1"/>
  <c r="H11" i="71"/>
  <c r="H12" i="71" s="1"/>
  <c r="I11" i="71"/>
  <c r="J11" i="71"/>
  <c r="K11" i="71"/>
  <c r="L11" i="71"/>
  <c r="N11" i="71"/>
  <c r="C11" i="71"/>
  <c r="C10" i="71"/>
  <c r="D6" i="70"/>
  <c r="E6" i="70"/>
  <c r="F6" i="70"/>
  <c r="G6" i="70"/>
  <c r="H6" i="70"/>
  <c r="I6" i="70"/>
  <c r="J6" i="70"/>
  <c r="J8" i="70" s="1"/>
  <c r="K6" i="70"/>
  <c r="L6" i="70"/>
  <c r="N6" i="70"/>
  <c r="D7" i="70"/>
  <c r="E7" i="70"/>
  <c r="F7" i="70"/>
  <c r="G7" i="70"/>
  <c r="G8" i="70" s="1"/>
  <c r="H7" i="70"/>
  <c r="H8" i="70" s="1"/>
  <c r="I7" i="70"/>
  <c r="J7" i="70"/>
  <c r="K7" i="70"/>
  <c r="L7" i="70"/>
  <c r="L8" i="70" s="1"/>
  <c r="N7" i="70"/>
  <c r="C7" i="70"/>
  <c r="C6" i="70"/>
  <c r="D10" i="69"/>
  <c r="E10" i="69"/>
  <c r="F10" i="69"/>
  <c r="G10" i="69"/>
  <c r="H10" i="69"/>
  <c r="I10" i="69"/>
  <c r="I12" i="69" s="1"/>
  <c r="J10" i="69"/>
  <c r="K10" i="69"/>
  <c r="L10" i="69"/>
  <c r="N10" i="69"/>
  <c r="D11" i="69"/>
  <c r="E11" i="69"/>
  <c r="F11" i="69"/>
  <c r="F12" i="69" s="1"/>
  <c r="G11" i="69"/>
  <c r="H11" i="69"/>
  <c r="H12" i="69" s="1"/>
  <c r="I11" i="69"/>
  <c r="J11" i="69"/>
  <c r="K11" i="69"/>
  <c r="K12" i="69" s="1"/>
  <c r="L11" i="69"/>
  <c r="N11" i="69"/>
  <c r="C11" i="69"/>
  <c r="C10" i="69"/>
  <c r="D22" i="68"/>
  <c r="E22" i="68"/>
  <c r="F22" i="68"/>
  <c r="G22" i="68"/>
  <c r="G24" i="68" s="1"/>
  <c r="H22" i="68"/>
  <c r="I22" i="68"/>
  <c r="J22" i="68"/>
  <c r="K22" i="68"/>
  <c r="L22" i="68"/>
  <c r="N22" i="68"/>
  <c r="D23" i="68"/>
  <c r="D24" i="68" s="1"/>
  <c r="E23" i="68"/>
  <c r="E24" i="68" s="1"/>
  <c r="F23" i="68"/>
  <c r="G23" i="68"/>
  <c r="H23" i="68"/>
  <c r="H24" i="68" s="1"/>
  <c r="I23" i="68"/>
  <c r="J23" i="68"/>
  <c r="K23" i="68"/>
  <c r="L23" i="68"/>
  <c r="N23" i="68"/>
  <c r="N24" i="68" s="1"/>
  <c r="C23" i="68"/>
  <c r="C22" i="68"/>
  <c r="C24" i="68" s="1"/>
  <c r="D30" i="67"/>
  <c r="E30" i="67"/>
  <c r="F30" i="67"/>
  <c r="G30" i="67"/>
  <c r="H30" i="67"/>
  <c r="I30" i="67"/>
  <c r="I32" i="67" s="1"/>
  <c r="J30" i="67"/>
  <c r="K30" i="67"/>
  <c r="L30" i="67"/>
  <c r="N30" i="67"/>
  <c r="D31" i="67"/>
  <c r="E31" i="67"/>
  <c r="E32" i="67" s="1"/>
  <c r="F31" i="67"/>
  <c r="G31" i="67"/>
  <c r="H31" i="67"/>
  <c r="H32" i="67" s="1"/>
  <c r="I31" i="67"/>
  <c r="J31" i="67"/>
  <c r="K31" i="67"/>
  <c r="L31" i="67"/>
  <c r="L32" i="67" s="1"/>
  <c r="N31" i="67"/>
  <c r="N32" i="67" s="1"/>
  <c r="C31" i="67"/>
  <c r="C30" i="67"/>
  <c r="D18" i="66"/>
  <c r="E18" i="66"/>
  <c r="F18" i="66"/>
  <c r="G18" i="66"/>
  <c r="G20" i="66" s="1"/>
  <c r="H18" i="66"/>
  <c r="I18" i="66"/>
  <c r="J18" i="66"/>
  <c r="K18" i="66"/>
  <c r="L18" i="66"/>
  <c r="N18" i="66"/>
  <c r="N20" i="66" s="1"/>
  <c r="D19" i="66"/>
  <c r="E19" i="66"/>
  <c r="F19" i="66"/>
  <c r="G19" i="66"/>
  <c r="H19" i="66"/>
  <c r="H20" i="66" s="1"/>
  <c r="I19" i="66"/>
  <c r="J19" i="66"/>
  <c r="K19" i="66"/>
  <c r="L19" i="66"/>
  <c r="N19" i="66"/>
  <c r="C19" i="66"/>
  <c r="C18" i="66"/>
  <c r="D14" i="11"/>
  <c r="E14" i="11"/>
  <c r="F14" i="11"/>
  <c r="F16" i="11" s="1"/>
  <c r="G14" i="11"/>
  <c r="H14" i="11"/>
  <c r="I14" i="11"/>
  <c r="J14" i="11"/>
  <c r="K14" i="11"/>
  <c r="L14" i="11"/>
  <c r="N14" i="11"/>
  <c r="D15" i="11"/>
  <c r="D16" i="11" s="1"/>
  <c r="E15" i="11"/>
  <c r="E16" i="11" s="1"/>
  <c r="F15" i="11"/>
  <c r="G15" i="11"/>
  <c r="G16" i="11" s="1"/>
  <c r="H15" i="11"/>
  <c r="H16" i="11" s="1"/>
  <c r="I15" i="11"/>
  <c r="J15" i="11"/>
  <c r="K15" i="11"/>
  <c r="L15" i="11"/>
  <c r="L16" i="11" s="1"/>
  <c r="N15" i="11"/>
  <c r="C15" i="11"/>
  <c r="C14" i="11"/>
  <c r="D14" i="12"/>
  <c r="E14" i="12"/>
  <c r="F14" i="12"/>
  <c r="G14" i="12"/>
  <c r="H14" i="12"/>
  <c r="I14" i="12"/>
  <c r="J14" i="12"/>
  <c r="K14" i="12"/>
  <c r="L14" i="12"/>
  <c r="N14" i="12"/>
  <c r="D15" i="12"/>
  <c r="E15" i="12"/>
  <c r="F15" i="12"/>
  <c r="F16" i="12" s="1"/>
  <c r="G15" i="12"/>
  <c r="G16" i="12" s="1"/>
  <c r="H15" i="12"/>
  <c r="H16" i="12" s="1"/>
  <c r="I15" i="12"/>
  <c r="I16" i="12" s="1"/>
  <c r="J15" i="12"/>
  <c r="K15" i="12"/>
  <c r="K16" i="12" s="1"/>
  <c r="L15" i="12"/>
  <c r="L16" i="12" s="1"/>
  <c r="N15" i="12"/>
  <c r="C15" i="12"/>
  <c r="C14" i="12"/>
  <c r="D10" i="13"/>
  <c r="E10" i="13"/>
  <c r="F10" i="13"/>
  <c r="G10" i="13"/>
  <c r="G12" i="13" s="1"/>
  <c r="H10" i="13"/>
  <c r="I10" i="13"/>
  <c r="I12" i="13" s="1"/>
  <c r="J10" i="13"/>
  <c r="K10" i="13"/>
  <c r="L10" i="13"/>
  <c r="N10" i="13"/>
  <c r="D11" i="13"/>
  <c r="E11" i="13"/>
  <c r="F11" i="13"/>
  <c r="G11" i="13"/>
  <c r="H11" i="13"/>
  <c r="I11" i="13"/>
  <c r="J11" i="13"/>
  <c r="K11" i="13"/>
  <c r="L11" i="13"/>
  <c r="N11" i="13"/>
  <c r="N12" i="13" s="1"/>
  <c r="C11" i="13"/>
  <c r="C10" i="13"/>
  <c r="D22" i="16"/>
  <c r="E22" i="16"/>
  <c r="F22" i="16"/>
  <c r="G22" i="16"/>
  <c r="H22" i="16"/>
  <c r="I22" i="16"/>
  <c r="J22" i="16"/>
  <c r="K22" i="16"/>
  <c r="L22" i="16"/>
  <c r="N22" i="16"/>
  <c r="D23" i="16"/>
  <c r="E23" i="16"/>
  <c r="E24" i="16" s="1"/>
  <c r="F23" i="16"/>
  <c r="F24" i="16" s="1"/>
  <c r="G23" i="16"/>
  <c r="H23" i="16"/>
  <c r="H24" i="16" s="1"/>
  <c r="I23" i="16"/>
  <c r="J23" i="16"/>
  <c r="K23" i="16"/>
  <c r="L23" i="16"/>
  <c r="L24" i="16" s="1"/>
  <c r="N23" i="16"/>
  <c r="C23" i="16"/>
  <c r="C22" i="16"/>
  <c r="D70" i="15"/>
  <c r="E70" i="15"/>
  <c r="F70" i="15"/>
  <c r="G70" i="15"/>
  <c r="H70" i="15"/>
  <c r="I70" i="15"/>
  <c r="I72" i="15" s="1"/>
  <c r="J70" i="15"/>
  <c r="K70" i="15"/>
  <c r="L70" i="15"/>
  <c r="N70" i="15"/>
  <c r="D71" i="15"/>
  <c r="E71" i="15"/>
  <c r="F71" i="15"/>
  <c r="F72" i="15" s="1"/>
  <c r="G71" i="15"/>
  <c r="H71" i="15"/>
  <c r="H72" i="15" s="1"/>
  <c r="I71" i="15"/>
  <c r="J71" i="15"/>
  <c r="K71" i="15"/>
  <c r="L71" i="15"/>
  <c r="N71" i="15"/>
  <c r="C71" i="15"/>
  <c r="C70" i="15"/>
  <c r="D98" i="14"/>
  <c r="E98" i="14"/>
  <c r="F98" i="14"/>
  <c r="G98" i="14"/>
  <c r="H98" i="14"/>
  <c r="I98" i="14"/>
  <c r="J98" i="14"/>
  <c r="K98" i="14"/>
  <c r="K100" i="14" s="1"/>
  <c r="L98" i="14"/>
  <c r="N98" i="14"/>
  <c r="D99" i="14"/>
  <c r="E99" i="14"/>
  <c r="E100" i="14" s="1"/>
  <c r="F99" i="14"/>
  <c r="F100" i="14" s="1"/>
  <c r="G99" i="14"/>
  <c r="H99" i="14"/>
  <c r="H100" i="14" s="1"/>
  <c r="I99" i="14"/>
  <c r="J99" i="14"/>
  <c r="K99" i="14"/>
  <c r="L99" i="14"/>
  <c r="L100" i="14" s="1"/>
  <c r="N99" i="14"/>
  <c r="C99" i="14"/>
  <c r="C98" i="14"/>
  <c r="D26" i="22"/>
  <c r="E26" i="22"/>
  <c r="F26" i="22"/>
  <c r="G26" i="22"/>
  <c r="H26" i="22"/>
  <c r="I26" i="22"/>
  <c r="J26" i="22"/>
  <c r="K26" i="22"/>
  <c r="L26" i="22"/>
  <c r="N26" i="22"/>
  <c r="D27" i="22"/>
  <c r="D28" i="22" s="1"/>
  <c r="E27" i="22"/>
  <c r="E28" i="22" s="1"/>
  <c r="F27" i="22"/>
  <c r="G27" i="22"/>
  <c r="G28" i="22" s="1"/>
  <c r="H27" i="22"/>
  <c r="H28" i="22" s="1"/>
  <c r="I27" i="22"/>
  <c r="J27" i="22"/>
  <c r="K27" i="22"/>
  <c r="K28" i="22" s="1"/>
  <c r="L27" i="22"/>
  <c r="N27" i="22"/>
  <c r="C27" i="22"/>
  <c r="C26" i="22"/>
  <c r="D150" i="21"/>
  <c r="E150" i="21"/>
  <c r="F150" i="21"/>
  <c r="G150" i="21"/>
  <c r="H150" i="21"/>
  <c r="I150" i="21"/>
  <c r="J150" i="21"/>
  <c r="K150" i="21"/>
  <c r="L150" i="21"/>
  <c r="N150" i="21"/>
  <c r="D151" i="21"/>
  <c r="D152" i="21" s="1"/>
  <c r="E151" i="21"/>
  <c r="E152" i="21" s="1"/>
  <c r="F151" i="21"/>
  <c r="F152" i="21" s="1"/>
  <c r="G151" i="21"/>
  <c r="G152" i="21" s="1"/>
  <c r="H151" i="21"/>
  <c r="H152" i="21" s="1"/>
  <c r="I151" i="21"/>
  <c r="I152" i="21" s="1"/>
  <c r="J151" i="21"/>
  <c r="J152" i="21" s="1"/>
  <c r="K151" i="21"/>
  <c r="L151" i="21"/>
  <c r="N151" i="21"/>
  <c r="C151" i="21"/>
  <c r="C150" i="21"/>
  <c r="D10" i="20"/>
  <c r="E10" i="20"/>
  <c r="F10" i="20"/>
  <c r="G10" i="20"/>
  <c r="G12" i="20" s="1"/>
  <c r="H10" i="20"/>
  <c r="I10" i="20"/>
  <c r="J10" i="20"/>
  <c r="K10" i="20"/>
  <c r="L10" i="20"/>
  <c r="N10" i="20"/>
  <c r="D11" i="20"/>
  <c r="E11" i="20"/>
  <c r="E12" i="20" s="1"/>
  <c r="F11" i="20"/>
  <c r="G11" i="20"/>
  <c r="H11" i="20"/>
  <c r="H12" i="20" s="1"/>
  <c r="I11" i="20"/>
  <c r="J11" i="20"/>
  <c r="J12" i="20" s="1"/>
  <c r="K11" i="20"/>
  <c r="K12" i="20" s="1"/>
  <c r="L11" i="20"/>
  <c r="N11" i="20"/>
  <c r="C11" i="20"/>
  <c r="C10" i="20"/>
  <c r="D54" i="19"/>
  <c r="E54" i="19"/>
  <c r="F54" i="19"/>
  <c r="G54" i="19"/>
  <c r="H54" i="19"/>
  <c r="I54" i="19"/>
  <c r="J54" i="19"/>
  <c r="K54" i="19"/>
  <c r="L54" i="19"/>
  <c r="N54" i="19"/>
  <c r="N56" i="19" s="1"/>
  <c r="D55" i="19"/>
  <c r="E55" i="19"/>
  <c r="E56" i="19" s="1"/>
  <c r="F55" i="19"/>
  <c r="G55" i="19"/>
  <c r="G56" i="19" s="1"/>
  <c r="H55" i="19"/>
  <c r="H56" i="19" s="1"/>
  <c r="I55" i="19"/>
  <c r="J55" i="19"/>
  <c r="J56" i="19" s="1"/>
  <c r="K55" i="19"/>
  <c r="L55" i="19"/>
  <c r="N55" i="19"/>
  <c r="C55" i="19"/>
  <c r="C56" i="19" s="1"/>
  <c r="C54" i="19"/>
  <c r="D6" i="18"/>
  <c r="E6" i="18"/>
  <c r="F6" i="18"/>
  <c r="G6" i="18"/>
  <c r="H6" i="18"/>
  <c r="I6" i="18"/>
  <c r="I8" i="18" s="1"/>
  <c r="J6" i="18"/>
  <c r="K6" i="18"/>
  <c r="L6" i="18"/>
  <c r="N6" i="18"/>
  <c r="D7" i="18"/>
  <c r="E7" i="18"/>
  <c r="E8" i="18" s="1"/>
  <c r="F7" i="18"/>
  <c r="F8" i="18" s="1"/>
  <c r="G7" i="18"/>
  <c r="H7" i="18"/>
  <c r="H8" i="18" s="1"/>
  <c r="I7" i="18"/>
  <c r="J7" i="18"/>
  <c r="K7" i="18"/>
  <c r="L7" i="18"/>
  <c r="N7" i="18"/>
  <c r="C7" i="18"/>
  <c r="C6" i="18"/>
  <c r="D38" i="17"/>
  <c r="E38" i="17"/>
  <c r="F38" i="17"/>
  <c r="G38" i="17"/>
  <c r="H38" i="17"/>
  <c r="I38" i="17"/>
  <c r="J38" i="17"/>
  <c r="K38" i="17"/>
  <c r="L38" i="17"/>
  <c r="N38" i="17"/>
  <c r="D39" i="17"/>
  <c r="D40" i="17" s="1"/>
  <c r="E39" i="17"/>
  <c r="F39" i="17"/>
  <c r="F40" i="17" s="1"/>
  <c r="G39" i="17"/>
  <c r="H39" i="17"/>
  <c r="H40" i="17" s="1"/>
  <c r="I39" i="17"/>
  <c r="J39" i="17"/>
  <c r="J40" i="17" s="1"/>
  <c r="K39" i="17"/>
  <c r="K40" i="17" s="1"/>
  <c r="L39" i="17"/>
  <c r="N39" i="17"/>
  <c r="C39" i="17"/>
  <c r="C38" i="17"/>
  <c r="D14" i="36"/>
  <c r="E14" i="36"/>
  <c r="F14" i="36"/>
  <c r="G14" i="36"/>
  <c r="H14" i="36"/>
  <c r="I14" i="36"/>
  <c r="I16" i="36" s="1"/>
  <c r="J14" i="36"/>
  <c r="K14" i="36"/>
  <c r="L14" i="36"/>
  <c r="N14" i="36"/>
  <c r="D15" i="36"/>
  <c r="E15" i="36"/>
  <c r="E16" i="36" s="1"/>
  <c r="F15" i="36"/>
  <c r="G15" i="36"/>
  <c r="H15" i="36"/>
  <c r="H16" i="36" s="1"/>
  <c r="I15" i="36"/>
  <c r="J15" i="36"/>
  <c r="K15" i="36"/>
  <c r="K16" i="36" s="1"/>
  <c r="L15" i="36"/>
  <c r="L16" i="36" s="1"/>
  <c r="N15" i="36"/>
  <c r="C15" i="36"/>
  <c r="C14" i="36"/>
  <c r="D22" i="45"/>
  <c r="E22" i="45"/>
  <c r="F22" i="45"/>
  <c r="G22" i="45"/>
  <c r="H22" i="45"/>
  <c r="I22" i="45"/>
  <c r="J22" i="45"/>
  <c r="K22" i="45"/>
  <c r="L22" i="45"/>
  <c r="N22" i="45"/>
  <c r="D23" i="45"/>
  <c r="D24" i="45" s="1"/>
  <c r="E23" i="45"/>
  <c r="E24" i="45" s="1"/>
  <c r="F23" i="45"/>
  <c r="G23" i="45"/>
  <c r="H23" i="45"/>
  <c r="H24" i="45" s="1"/>
  <c r="I23" i="45"/>
  <c r="J23" i="45"/>
  <c r="K23" i="45"/>
  <c r="L23" i="45"/>
  <c r="N23" i="45"/>
  <c r="N24" i="45" s="1"/>
  <c r="C23" i="45"/>
  <c r="C22" i="45"/>
  <c r="D22" i="44"/>
  <c r="E22" i="44"/>
  <c r="F22" i="44"/>
  <c r="G22" i="44"/>
  <c r="H22" i="44"/>
  <c r="I22" i="44"/>
  <c r="I24" i="44" s="1"/>
  <c r="J22" i="44"/>
  <c r="K22" i="44"/>
  <c r="L22" i="44"/>
  <c r="N22" i="44"/>
  <c r="D23" i="44"/>
  <c r="E23" i="44"/>
  <c r="E24" i="44" s="1"/>
  <c r="F23" i="44"/>
  <c r="G23" i="44"/>
  <c r="H23" i="44"/>
  <c r="H24" i="44" s="1"/>
  <c r="I23" i="44"/>
  <c r="J23" i="44"/>
  <c r="J24" i="44" s="1"/>
  <c r="K23" i="44"/>
  <c r="L23" i="44"/>
  <c r="N23" i="44"/>
  <c r="N24" i="44" s="1"/>
  <c r="C23" i="44"/>
  <c r="C22" i="44"/>
  <c r="D18" i="43"/>
  <c r="E18" i="43"/>
  <c r="F18" i="43"/>
  <c r="G18" i="43"/>
  <c r="H18" i="43"/>
  <c r="I18" i="43"/>
  <c r="J18" i="43"/>
  <c r="K18" i="43"/>
  <c r="L18" i="43"/>
  <c r="N18" i="43"/>
  <c r="D19" i="43"/>
  <c r="E19" i="43"/>
  <c r="F19" i="43"/>
  <c r="G19" i="43"/>
  <c r="G20" i="43" s="1"/>
  <c r="H19" i="43"/>
  <c r="H20" i="43" s="1"/>
  <c r="I19" i="43"/>
  <c r="J19" i="43"/>
  <c r="K19" i="43"/>
  <c r="K20" i="43" s="1"/>
  <c r="L19" i="43"/>
  <c r="N19" i="43"/>
  <c r="C19" i="43"/>
  <c r="C18" i="43"/>
  <c r="D26" i="42"/>
  <c r="E26" i="42"/>
  <c r="F26" i="42"/>
  <c r="G26" i="42"/>
  <c r="H26" i="42"/>
  <c r="I26" i="42"/>
  <c r="J26" i="42"/>
  <c r="K26" i="42"/>
  <c r="L26" i="42"/>
  <c r="N26" i="42"/>
  <c r="D27" i="42"/>
  <c r="D28" i="42" s="1"/>
  <c r="E27" i="42"/>
  <c r="E28" i="42" s="1"/>
  <c r="F27" i="42"/>
  <c r="F28" i="42" s="1"/>
  <c r="G27" i="42"/>
  <c r="G28" i="42" s="1"/>
  <c r="H27" i="42"/>
  <c r="I27" i="42"/>
  <c r="J27" i="42"/>
  <c r="K27" i="42"/>
  <c r="L27" i="42"/>
  <c r="L28" i="42" s="1"/>
  <c r="N27" i="42"/>
  <c r="N28" i="42" s="1"/>
  <c r="C27" i="42"/>
  <c r="C26" i="42"/>
  <c r="D14" i="41"/>
  <c r="E14" i="41"/>
  <c r="F14" i="41"/>
  <c r="G14" i="41"/>
  <c r="H14" i="41"/>
  <c r="I14" i="41"/>
  <c r="I16" i="41" s="1"/>
  <c r="J14" i="41"/>
  <c r="K14" i="41"/>
  <c r="L14" i="41"/>
  <c r="N14" i="41"/>
  <c r="D15" i="41"/>
  <c r="D16" i="41" s="1"/>
  <c r="E15" i="41"/>
  <c r="F15" i="41"/>
  <c r="G15" i="41"/>
  <c r="H15" i="41"/>
  <c r="H16" i="41" s="1"/>
  <c r="I15" i="41"/>
  <c r="J15" i="41"/>
  <c r="K15" i="41"/>
  <c r="L15" i="41"/>
  <c r="L16" i="41" s="1"/>
  <c r="N15" i="41"/>
  <c r="C15" i="41"/>
  <c r="C14" i="41"/>
  <c r="C16" i="41" s="1"/>
  <c r="D6" i="40"/>
  <c r="E6" i="40"/>
  <c r="F6" i="40"/>
  <c r="G6" i="40"/>
  <c r="H6" i="40"/>
  <c r="I6" i="40"/>
  <c r="J6" i="40"/>
  <c r="K6" i="40"/>
  <c r="L6" i="40"/>
  <c r="N6" i="40"/>
  <c r="D7" i="40"/>
  <c r="E7" i="40"/>
  <c r="E8" i="40" s="1"/>
  <c r="F7" i="40"/>
  <c r="F8" i="40" s="1"/>
  <c r="G7" i="40"/>
  <c r="H7" i="40"/>
  <c r="I7" i="40"/>
  <c r="I8" i="40" s="1"/>
  <c r="J7" i="40"/>
  <c r="K7" i="40"/>
  <c r="L7" i="40"/>
  <c r="N7" i="40"/>
  <c r="N8" i="40" s="1"/>
  <c r="C7" i="40"/>
  <c r="C6" i="40"/>
  <c r="D34" i="39"/>
  <c r="E34" i="39"/>
  <c r="F34" i="39"/>
  <c r="G34" i="39"/>
  <c r="H34" i="39"/>
  <c r="I34" i="39"/>
  <c r="I36" i="39" s="1"/>
  <c r="J34" i="39"/>
  <c r="K34" i="39"/>
  <c r="L34" i="39"/>
  <c r="N34" i="39"/>
  <c r="D35" i="39"/>
  <c r="E35" i="39"/>
  <c r="F35" i="39"/>
  <c r="F36" i="39" s="1"/>
  <c r="G35" i="39"/>
  <c r="G36" i="39" s="1"/>
  <c r="H35" i="39"/>
  <c r="I35" i="39"/>
  <c r="J35" i="39"/>
  <c r="K35" i="39"/>
  <c r="L35" i="39"/>
  <c r="N35" i="39"/>
  <c r="N36" i="39" s="1"/>
  <c r="C35" i="39"/>
  <c r="C36" i="39" s="1"/>
  <c r="C34" i="39"/>
  <c r="D6" i="38"/>
  <c r="E6" i="38"/>
  <c r="F6" i="38"/>
  <c r="G6" i="38"/>
  <c r="G8" i="38" s="1"/>
  <c r="H6" i="38"/>
  <c r="I6" i="38"/>
  <c r="J6" i="38"/>
  <c r="K6" i="38"/>
  <c r="L6" i="38"/>
  <c r="N6" i="38"/>
  <c r="D7" i="38"/>
  <c r="E7" i="38"/>
  <c r="F7" i="38"/>
  <c r="G7" i="38"/>
  <c r="H7" i="38"/>
  <c r="H8" i="38" s="1"/>
  <c r="I7" i="38"/>
  <c r="J7" i="38"/>
  <c r="K7" i="38"/>
  <c r="K8" i="38" s="1"/>
  <c r="L7" i="38"/>
  <c r="N7" i="38"/>
  <c r="C7" i="38"/>
  <c r="C6" i="38"/>
  <c r="D26" i="47"/>
  <c r="E26" i="47"/>
  <c r="F26" i="47"/>
  <c r="G26" i="47"/>
  <c r="H26" i="47"/>
  <c r="I26" i="47"/>
  <c r="J26" i="47"/>
  <c r="K26" i="47"/>
  <c r="L26" i="47"/>
  <c r="N26" i="47"/>
  <c r="D27" i="47"/>
  <c r="E27" i="47"/>
  <c r="E28" i="47" s="1"/>
  <c r="F27" i="47"/>
  <c r="F28" i="47" s="1"/>
  <c r="G27" i="47"/>
  <c r="H27" i="47"/>
  <c r="H28" i="47" s="1"/>
  <c r="I27" i="47"/>
  <c r="J27" i="47"/>
  <c r="K27" i="47"/>
  <c r="L27" i="47"/>
  <c r="L28" i="47" s="1"/>
  <c r="N27" i="47"/>
  <c r="N28" i="47" s="1"/>
  <c r="C27" i="47"/>
  <c r="C26" i="47"/>
  <c r="D58" i="64"/>
  <c r="E58" i="64"/>
  <c r="F58" i="64"/>
  <c r="G58" i="64"/>
  <c r="H58" i="64"/>
  <c r="I58" i="64"/>
  <c r="J58" i="64"/>
  <c r="K58" i="64"/>
  <c r="L58" i="64"/>
  <c r="N58" i="64"/>
  <c r="D59" i="64"/>
  <c r="E59" i="64"/>
  <c r="E60" i="64" s="1"/>
  <c r="F59" i="64"/>
  <c r="G59" i="64"/>
  <c r="H59" i="64"/>
  <c r="H60" i="64" s="1"/>
  <c r="I59" i="64"/>
  <c r="J59" i="64"/>
  <c r="K59" i="64"/>
  <c r="K60" i="64" s="1"/>
  <c r="L59" i="64"/>
  <c r="N59" i="64"/>
  <c r="N60" i="64" s="1"/>
  <c r="C59" i="64"/>
  <c r="C58" i="64"/>
  <c r="C60" i="64" s="1"/>
  <c r="D6" i="63"/>
  <c r="E6" i="63"/>
  <c r="F6" i="63"/>
  <c r="G6" i="63"/>
  <c r="G8" i="63" s="1"/>
  <c r="H6" i="63"/>
  <c r="I6" i="63"/>
  <c r="I8" i="63" s="1"/>
  <c r="J6" i="63"/>
  <c r="K6" i="63"/>
  <c r="L6" i="63"/>
  <c r="N6" i="63"/>
  <c r="D7" i="63"/>
  <c r="E7" i="63"/>
  <c r="E8" i="63" s="1"/>
  <c r="F7" i="63"/>
  <c r="F8" i="63" s="1"/>
  <c r="G7" i="63"/>
  <c r="H7" i="63"/>
  <c r="H8" i="63" s="1"/>
  <c r="I7" i="63"/>
  <c r="J7" i="63"/>
  <c r="J8" i="63" s="1"/>
  <c r="K7" i="63"/>
  <c r="L7" i="63"/>
  <c r="N7" i="63"/>
  <c r="N8" i="63" s="1"/>
  <c r="C7" i="63"/>
  <c r="C6" i="63"/>
  <c r="D6" i="62"/>
  <c r="E6" i="62"/>
  <c r="F6" i="62"/>
  <c r="G6" i="62"/>
  <c r="G8" i="62" s="1"/>
  <c r="H6" i="62"/>
  <c r="I6" i="62"/>
  <c r="J6" i="62"/>
  <c r="K6" i="62"/>
  <c r="L6" i="62"/>
  <c r="N6" i="62"/>
  <c r="D7" i="62"/>
  <c r="E7" i="62"/>
  <c r="E8" i="62" s="1"/>
  <c r="F7" i="62"/>
  <c r="G7" i="62"/>
  <c r="H7" i="62"/>
  <c r="H8" i="62" s="1"/>
  <c r="I7" i="62"/>
  <c r="J7" i="62"/>
  <c r="K7" i="62"/>
  <c r="K8" i="62" s="1"/>
  <c r="L7" i="62"/>
  <c r="L8" i="62" s="1"/>
  <c r="N7" i="62"/>
  <c r="C7" i="62"/>
  <c r="C6" i="62"/>
  <c r="D38" i="61"/>
  <c r="E38" i="61"/>
  <c r="F38" i="61"/>
  <c r="G38" i="61"/>
  <c r="H38" i="61"/>
  <c r="I38" i="61"/>
  <c r="J38" i="61"/>
  <c r="K38" i="61"/>
  <c r="L38" i="61"/>
  <c r="N38" i="61"/>
  <c r="D39" i="61"/>
  <c r="D40" i="61" s="1"/>
  <c r="E39" i="61"/>
  <c r="E40" i="61" s="1"/>
  <c r="F39" i="61"/>
  <c r="F40" i="61" s="1"/>
  <c r="G39" i="61"/>
  <c r="G40" i="61" s="1"/>
  <c r="H39" i="61"/>
  <c r="I39" i="61"/>
  <c r="J39" i="61"/>
  <c r="K39" i="61"/>
  <c r="K40" i="61" s="1"/>
  <c r="L39" i="61"/>
  <c r="N39" i="61"/>
  <c r="C39" i="61"/>
  <c r="C38" i="61"/>
  <c r="D22" i="60"/>
  <c r="E22" i="60"/>
  <c r="F22" i="60"/>
  <c r="G22" i="60"/>
  <c r="H22" i="60"/>
  <c r="I22" i="60"/>
  <c r="I24" i="60" s="1"/>
  <c r="J22" i="60"/>
  <c r="K22" i="60"/>
  <c r="L22" i="60"/>
  <c r="L24" i="60" s="1"/>
  <c r="N22" i="60"/>
  <c r="D23" i="60"/>
  <c r="E23" i="60"/>
  <c r="E24" i="60" s="1"/>
  <c r="F23" i="60"/>
  <c r="F24" i="60" s="1"/>
  <c r="G23" i="60"/>
  <c r="H23" i="60"/>
  <c r="H24" i="60" s="1"/>
  <c r="I23" i="60"/>
  <c r="J23" i="60"/>
  <c r="K23" i="60"/>
  <c r="L23" i="60"/>
  <c r="N23" i="60"/>
  <c r="C23" i="60"/>
  <c r="C22" i="60"/>
  <c r="C24" i="60" s="1"/>
  <c r="D14" i="59"/>
  <c r="E14" i="59"/>
  <c r="F14" i="59"/>
  <c r="G14" i="59"/>
  <c r="H14" i="59"/>
  <c r="I14" i="59"/>
  <c r="J14" i="59"/>
  <c r="K14" i="59"/>
  <c r="L14" i="59"/>
  <c r="N14" i="59"/>
  <c r="D15" i="59"/>
  <c r="D16" i="59" s="1"/>
  <c r="E15" i="59"/>
  <c r="F15" i="59"/>
  <c r="G15" i="59"/>
  <c r="G16" i="59" s="1"/>
  <c r="H15" i="59"/>
  <c r="H16" i="59" s="1"/>
  <c r="I15" i="59"/>
  <c r="J15" i="59"/>
  <c r="K15" i="59"/>
  <c r="K16" i="59" s="1"/>
  <c r="L15" i="59"/>
  <c r="L16" i="59" s="1"/>
  <c r="N15" i="59"/>
  <c r="N16" i="59" s="1"/>
  <c r="C15" i="59"/>
  <c r="C14" i="59"/>
  <c r="D14" i="58"/>
  <c r="E14" i="58"/>
  <c r="F14" i="58"/>
  <c r="G14" i="58"/>
  <c r="H14" i="58"/>
  <c r="I14" i="58"/>
  <c r="I16" i="58" s="1"/>
  <c r="J14" i="58"/>
  <c r="K14" i="58"/>
  <c r="L14" i="58"/>
  <c r="N14" i="58"/>
  <c r="D15" i="58"/>
  <c r="E15" i="58"/>
  <c r="F15" i="58"/>
  <c r="F16" i="58" s="1"/>
  <c r="G15" i="58"/>
  <c r="H15" i="58"/>
  <c r="H16" i="58" s="1"/>
  <c r="I15" i="58"/>
  <c r="J15" i="58"/>
  <c r="K15" i="58"/>
  <c r="K16" i="58" s="1"/>
  <c r="L15" i="58"/>
  <c r="N15" i="58"/>
  <c r="C15" i="58"/>
  <c r="C14" i="58"/>
  <c r="D14" i="57"/>
  <c r="E14" i="57"/>
  <c r="F14" i="57"/>
  <c r="G14" i="57"/>
  <c r="G16" i="57" s="1"/>
  <c r="H14" i="57"/>
  <c r="I14" i="57"/>
  <c r="J14" i="57"/>
  <c r="K14" i="57"/>
  <c r="L14" i="57"/>
  <c r="N14" i="57"/>
  <c r="D15" i="57"/>
  <c r="D16" i="57" s="1"/>
  <c r="E15" i="57"/>
  <c r="E16" i="57" s="1"/>
  <c r="F15" i="57"/>
  <c r="G15" i="57"/>
  <c r="H15" i="57"/>
  <c r="H16" i="57" s="1"/>
  <c r="I15" i="57"/>
  <c r="J15" i="57"/>
  <c r="K15" i="57"/>
  <c r="L15" i="57"/>
  <c r="N15" i="57"/>
  <c r="C15" i="57"/>
  <c r="C14" i="57"/>
  <c r="D6" i="56"/>
  <c r="E6" i="56"/>
  <c r="F6" i="56"/>
  <c r="G6" i="56"/>
  <c r="H6" i="56"/>
  <c r="I6" i="56"/>
  <c r="J6" i="56"/>
  <c r="K6" i="56"/>
  <c r="L6" i="56"/>
  <c r="N6" i="56"/>
  <c r="D7" i="56"/>
  <c r="E7" i="56"/>
  <c r="F7" i="56"/>
  <c r="G7" i="56"/>
  <c r="H7" i="56"/>
  <c r="H8" i="56" s="1"/>
  <c r="I7" i="56"/>
  <c r="J7" i="56"/>
  <c r="K7" i="56"/>
  <c r="L7" i="56"/>
  <c r="N7" i="56"/>
  <c r="C7" i="56"/>
  <c r="C6" i="56"/>
  <c r="D10" i="55"/>
  <c r="E10" i="55"/>
  <c r="F10" i="55"/>
  <c r="G10" i="55"/>
  <c r="H10" i="55"/>
  <c r="I10" i="55"/>
  <c r="J10" i="55"/>
  <c r="K10" i="55"/>
  <c r="L10" i="55"/>
  <c r="N10" i="55"/>
  <c r="D11" i="55"/>
  <c r="E11" i="55"/>
  <c r="F11" i="55"/>
  <c r="G11" i="55"/>
  <c r="G12" i="55" s="1"/>
  <c r="H11" i="55"/>
  <c r="H12" i="55" s="1"/>
  <c r="I11" i="55"/>
  <c r="J11" i="55"/>
  <c r="K11" i="55"/>
  <c r="K12" i="55" s="1"/>
  <c r="L11" i="55"/>
  <c r="N11" i="55"/>
  <c r="C11" i="55"/>
  <c r="C10" i="55"/>
  <c r="D14" i="54"/>
  <c r="E14" i="54"/>
  <c r="F14" i="54"/>
  <c r="G14" i="54"/>
  <c r="G16" i="54" s="1"/>
  <c r="H14" i="54"/>
  <c r="I14" i="54"/>
  <c r="J14" i="54"/>
  <c r="K14" i="54"/>
  <c r="L14" i="54"/>
  <c r="N14" i="54"/>
  <c r="D15" i="54"/>
  <c r="E15" i="54"/>
  <c r="E16" i="54" s="1"/>
  <c r="F15" i="54"/>
  <c r="F16" i="54" s="1"/>
  <c r="G15" i="54"/>
  <c r="H15" i="54"/>
  <c r="H16" i="54" s="1"/>
  <c r="I15" i="54"/>
  <c r="J15" i="54"/>
  <c r="K15" i="54"/>
  <c r="L15" i="54"/>
  <c r="N15" i="54"/>
  <c r="N16" i="54" s="1"/>
  <c r="C15" i="54"/>
  <c r="C14" i="54"/>
  <c r="D14" i="53"/>
  <c r="E14" i="53"/>
  <c r="F14" i="53"/>
  <c r="G14" i="53"/>
  <c r="H14" i="53"/>
  <c r="I14" i="53"/>
  <c r="J14" i="53"/>
  <c r="K14" i="53"/>
  <c r="L14" i="53"/>
  <c r="N14" i="53"/>
  <c r="D15" i="53"/>
  <c r="D16" i="53" s="1"/>
  <c r="E15" i="53"/>
  <c r="F15" i="53"/>
  <c r="F16" i="53" s="1"/>
  <c r="G15" i="53"/>
  <c r="H15" i="53"/>
  <c r="H16" i="53" s="1"/>
  <c r="I15" i="53"/>
  <c r="J15" i="53"/>
  <c r="J16" i="53" s="1"/>
  <c r="K15" i="53"/>
  <c r="L15" i="53"/>
  <c r="L16" i="53" s="1"/>
  <c r="N15" i="53"/>
  <c r="C15" i="53"/>
  <c r="C14" i="53"/>
  <c r="D10" i="52"/>
  <c r="E10" i="52"/>
  <c r="F10" i="52"/>
  <c r="G10" i="52"/>
  <c r="H10" i="52"/>
  <c r="I10" i="52"/>
  <c r="I12" i="52" s="1"/>
  <c r="J10" i="52"/>
  <c r="K10" i="52"/>
  <c r="L10" i="52"/>
  <c r="N10" i="52"/>
  <c r="D11" i="52"/>
  <c r="E11" i="52"/>
  <c r="E12" i="52" s="1"/>
  <c r="F11" i="52"/>
  <c r="F12" i="52" s="1"/>
  <c r="G11" i="52"/>
  <c r="H11" i="52"/>
  <c r="I11" i="52"/>
  <c r="J11" i="52"/>
  <c r="K11" i="52"/>
  <c r="L11" i="52"/>
  <c r="N11" i="52"/>
  <c r="N12" i="52" s="1"/>
  <c r="C11" i="52"/>
  <c r="C12" i="52" s="1"/>
  <c r="C10" i="52"/>
  <c r="D6" i="51"/>
  <c r="E6" i="51"/>
  <c r="F6" i="51"/>
  <c r="G6" i="51"/>
  <c r="H6" i="51"/>
  <c r="I6" i="51"/>
  <c r="J6" i="51"/>
  <c r="K6" i="51"/>
  <c r="L6" i="51"/>
  <c r="N6" i="51"/>
  <c r="D7" i="51"/>
  <c r="D8" i="51" s="1"/>
  <c r="E7" i="51"/>
  <c r="E8" i="51" s="1"/>
  <c r="F7" i="51"/>
  <c r="F8" i="51" s="1"/>
  <c r="G7" i="51"/>
  <c r="H7" i="51"/>
  <c r="H8" i="51" s="1"/>
  <c r="I7" i="51"/>
  <c r="J7" i="51"/>
  <c r="K7" i="51"/>
  <c r="L7" i="51"/>
  <c r="L8" i="51" s="1"/>
  <c r="N7" i="51"/>
  <c r="C7" i="51"/>
  <c r="C6" i="51"/>
  <c r="D14" i="50"/>
  <c r="E14" i="50"/>
  <c r="F14" i="50"/>
  <c r="G14" i="50"/>
  <c r="H14" i="50"/>
  <c r="I14" i="50"/>
  <c r="J14" i="50"/>
  <c r="K14" i="50"/>
  <c r="K16" i="50" s="1"/>
  <c r="L14" i="50"/>
  <c r="N14" i="50"/>
  <c r="D15" i="50"/>
  <c r="E15" i="50"/>
  <c r="F15" i="50"/>
  <c r="G15" i="50"/>
  <c r="G16" i="50" s="1"/>
  <c r="H15" i="50"/>
  <c r="H16" i="50" s="1"/>
  <c r="I15" i="50"/>
  <c r="J15" i="50"/>
  <c r="K15" i="50"/>
  <c r="L15" i="50"/>
  <c r="L16" i="50" s="1"/>
  <c r="N15" i="50"/>
  <c r="C15" i="50"/>
  <c r="C14" i="50"/>
  <c r="C16" i="50" s="1"/>
  <c r="D26" i="49"/>
  <c r="E26" i="49"/>
  <c r="F26" i="49"/>
  <c r="G26" i="49"/>
  <c r="H26" i="49"/>
  <c r="I26" i="49"/>
  <c r="J26" i="49"/>
  <c r="K26" i="49"/>
  <c r="L26" i="49"/>
  <c r="N26" i="49"/>
  <c r="D27" i="49"/>
  <c r="E27" i="49"/>
  <c r="E28" i="49" s="1"/>
  <c r="F27" i="49"/>
  <c r="F28" i="49" s="1"/>
  <c r="G27" i="49"/>
  <c r="H27" i="49"/>
  <c r="H28" i="49" s="1"/>
  <c r="I27" i="49"/>
  <c r="J27" i="49"/>
  <c r="K27" i="49"/>
  <c r="L27" i="49"/>
  <c r="L28" i="49" s="1"/>
  <c r="N27" i="49"/>
  <c r="N28" i="49" s="1"/>
  <c r="C27" i="49"/>
  <c r="C26" i="49"/>
  <c r="D18" i="48"/>
  <c r="E18" i="48"/>
  <c r="F18" i="48"/>
  <c r="G18" i="48"/>
  <c r="H18" i="48"/>
  <c r="I18" i="48"/>
  <c r="I20" i="48" s="1"/>
  <c r="J18" i="48"/>
  <c r="K18" i="48"/>
  <c r="L18" i="48"/>
  <c r="N18" i="48"/>
  <c r="D19" i="48"/>
  <c r="E19" i="48"/>
  <c r="E20" i="48" s="1"/>
  <c r="F19" i="48"/>
  <c r="G19" i="48"/>
  <c r="H19" i="48"/>
  <c r="H20" i="48" s="1"/>
  <c r="I19" i="48"/>
  <c r="J19" i="48"/>
  <c r="K19" i="48"/>
  <c r="K20" i="48" s="1"/>
  <c r="L19" i="48"/>
  <c r="N19" i="48"/>
  <c r="N20" i="48" s="1"/>
  <c r="C19" i="48"/>
  <c r="C18" i="48"/>
  <c r="D22" i="65"/>
  <c r="E22" i="65"/>
  <c r="F22" i="65"/>
  <c r="G22" i="65"/>
  <c r="H22" i="65"/>
  <c r="I22" i="65"/>
  <c r="J22" i="65"/>
  <c r="K22" i="65"/>
  <c r="L22" i="65"/>
  <c r="N22" i="65"/>
  <c r="D23" i="65"/>
  <c r="E23" i="65"/>
  <c r="F23" i="65"/>
  <c r="F24" i="65" s="1"/>
  <c r="G23" i="65"/>
  <c r="H23" i="65"/>
  <c r="H24" i="65" s="1"/>
  <c r="I23" i="65"/>
  <c r="J23" i="65"/>
  <c r="J24" i="65" s="1"/>
  <c r="K23" i="65"/>
  <c r="L23" i="65"/>
  <c r="N23" i="65"/>
  <c r="C23" i="65"/>
  <c r="C24" i="65" s="1"/>
  <c r="C22" i="65"/>
  <c r="D10" i="35"/>
  <c r="E10" i="35"/>
  <c r="F10" i="35"/>
  <c r="G10" i="35"/>
  <c r="H10" i="35"/>
  <c r="I10" i="35"/>
  <c r="J10" i="35"/>
  <c r="K10" i="35"/>
  <c r="L10" i="35"/>
  <c r="N10" i="35"/>
  <c r="N12" i="35" s="1"/>
  <c r="D11" i="35"/>
  <c r="E11" i="35"/>
  <c r="E12" i="35" s="1"/>
  <c r="F11" i="35"/>
  <c r="F12" i="35" s="1"/>
  <c r="G11" i="35"/>
  <c r="H11" i="35"/>
  <c r="I11" i="35"/>
  <c r="J11" i="35"/>
  <c r="J12" i="35" s="1"/>
  <c r="K11" i="35"/>
  <c r="L11" i="35"/>
  <c r="N11" i="35"/>
  <c r="C11" i="35"/>
  <c r="C10" i="35"/>
  <c r="D18" i="37"/>
  <c r="E18" i="37"/>
  <c r="F18" i="37"/>
  <c r="G18" i="37"/>
  <c r="H18" i="37"/>
  <c r="I18" i="37"/>
  <c r="J18" i="37"/>
  <c r="K18" i="37"/>
  <c r="L18" i="37"/>
  <c r="N18" i="37"/>
  <c r="D19" i="37"/>
  <c r="D20" i="37" s="1"/>
  <c r="E19" i="37"/>
  <c r="E20" i="37" s="1"/>
  <c r="F19" i="37"/>
  <c r="G19" i="37"/>
  <c r="G20" i="37" s="1"/>
  <c r="H19" i="37"/>
  <c r="H20" i="37" s="1"/>
  <c r="I19" i="37"/>
  <c r="I20" i="37" s="1"/>
  <c r="J19" i="37"/>
  <c r="K19" i="37"/>
  <c r="L19" i="37"/>
  <c r="N19" i="37"/>
  <c r="C19" i="37"/>
  <c r="C18" i="37"/>
  <c r="D10" i="46"/>
  <c r="E10" i="46"/>
  <c r="F10" i="46"/>
  <c r="G10" i="46"/>
  <c r="H10" i="46"/>
  <c r="I10" i="46"/>
  <c r="J10" i="46"/>
  <c r="K10" i="46"/>
  <c r="L10" i="46"/>
  <c r="N10" i="46"/>
  <c r="D11" i="46"/>
  <c r="E11" i="46"/>
  <c r="E12" i="46" s="1"/>
  <c r="F11" i="46"/>
  <c r="G11" i="46"/>
  <c r="G12" i="46" s="1"/>
  <c r="H11" i="46"/>
  <c r="H12" i="46" s="1"/>
  <c r="I11" i="46"/>
  <c r="J11" i="46"/>
  <c r="K11" i="46"/>
  <c r="L11" i="46"/>
  <c r="N11" i="46"/>
  <c r="C11" i="46"/>
  <c r="C12" i="46" s="1"/>
  <c r="C10" i="46"/>
  <c r="D6" i="34"/>
  <c r="E6" i="34"/>
  <c r="F6" i="34"/>
  <c r="G6" i="34"/>
  <c r="H6" i="34"/>
  <c r="I6" i="34"/>
  <c r="I8" i="34" s="1"/>
  <c r="J6" i="34"/>
  <c r="K6" i="34"/>
  <c r="L6" i="34"/>
  <c r="N6" i="34"/>
  <c r="D7" i="34"/>
  <c r="E7" i="34"/>
  <c r="F7" i="34"/>
  <c r="F8" i="34" s="1"/>
  <c r="G7" i="34"/>
  <c r="H7" i="34"/>
  <c r="H8" i="34" s="1"/>
  <c r="I7" i="34"/>
  <c r="J7" i="34"/>
  <c r="K7" i="34"/>
  <c r="L7" i="34"/>
  <c r="N7" i="34"/>
  <c r="N8" i="34" s="1"/>
  <c r="C7" i="34"/>
  <c r="C6" i="34"/>
  <c r="D142" i="33"/>
  <c r="E142" i="33"/>
  <c r="F142" i="33"/>
  <c r="G142" i="33"/>
  <c r="H142" i="33"/>
  <c r="I142" i="33"/>
  <c r="J142" i="33"/>
  <c r="K142" i="33"/>
  <c r="L142" i="33"/>
  <c r="N142" i="33"/>
  <c r="D143" i="33"/>
  <c r="E143" i="33"/>
  <c r="F143" i="33"/>
  <c r="F144" i="33" s="1"/>
  <c r="G143" i="33"/>
  <c r="H143" i="33"/>
  <c r="H144" i="33" s="1"/>
  <c r="I143" i="33"/>
  <c r="J143" i="33"/>
  <c r="K143" i="33"/>
  <c r="K144" i="33" s="1"/>
  <c r="L143" i="33"/>
  <c r="N143" i="33"/>
  <c r="C143" i="33"/>
  <c r="C142" i="33"/>
  <c r="D6" i="32"/>
  <c r="E6" i="32"/>
  <c r="F6" i="32"/>
  <c r="G6" i="32"/>
  <c r="G8" i="32" s="1"/>
  <c r="H6" i="32"/>
  <c r="I6" i="32"/>
  <c r="J6" i="32"/>
  <c r="K6" i="32"/>
  <c r="L6" i="32"/>
  <c r="N6" i="32"/>
  <c r="D7" i="32"/>
  <c r="D8" i="32" s="1"/>
  <c r="E7" i="32"/>
  <c r="F7" i="32"/>
  <c r="F8" i="32" s="1"/>
  <c r="G7" i="32"/>
  <c r="H7" i="32"/>
  <c r="H8" i="32" s="1"/>
  <c r="I7" i="32"/>
  <c r="J7" i="32"/>
  <c r="K7" i="32"/>
  <c r="L7" i="32"/>
  <c r="L8" i="32" s="1"/>
  <c r="N7" i="32"/>
  <c r="C7" i="32"/>
  <c r="C6" i="32"/>
  <c r="D14" i="31"/>
  <c r="E14" i="31"/>
  <c r="F14" i="31"/>
  <c r="G14" i="31"/>
  <c r="H14" i="31"/>
  <c r="I14" i="31"/>
  <c r="I16" i="31" s="1"/>
  <c r="J14" i="31"/>
  <c r="K14" i="31"/>
  <c r="L14" i="31"/>
  <c r="N14" i="31"/>
  <c r="D15" i="31"/>
  <c r="E15" i="31"/>
  <c r="F15" i="31"/>
  <c r="G15" i="31"/>
  <c r="G16" i="31" s="1"/>
  <c r="H15" i="31"/>
  <c r="H16" i="31" s="1"/>
  <c r="I15" i="31"/>
  <c r="J15" i="31"/>
  <c r="K15" i="31"/>
  <c r="K16" i="31" s="1"/>
  <c r="L15" i="31"/>
  <c r="N15" i="31"/>
  <c r="N16" i="31" s="1"/>
  <c r="C15" i="31"/>
  <c r="C14" i="31"/>
  <c r="D18" i="30"/>
  <c r="E18" i="30"/>
  <c r="F18" i="30"/>
  <c r="G18" i="30"/>
  <c r="H18" i="30"/>
  <c r="I18" i="30"/>
  <c r="J18" i="30"/>
  <c r="K18" i="30"/>
  <c r="L18" i="30"/>
  <c r="N18" i="30"/>
  <c r="D19" i="30"/>
  <c r="E19" i="30"/>
  <c r="F19" i="30"/>
  <c r="G19" i="30"/>
  <c r="H19" i="30"/>
  <c r="H20" i="30" s="1"/>
  <c r="I19" i="30"/>
  <c r="J19" i="30"/>
  <c r="K19" i="30"/>
  <c r="L19" i="30"/>
  <c r="N19" i="30"/>
  <c r="C19" i="30"/>
  <c r="C18" i="30"/>
  <c r="D10" i="29"/>
  <c r="E10" i="29"/>
  <c r="F10" i="29"/>
  <c r="G10" i="29"/>
  <c r="H10" i="29"/>
  <c r="I10" i="29"/>
  <c r="J10" i="29"/>
  <c r="K10" i="29"/>
  <c r="L10" i="29"/>
  <c r="N10" i="29"/>
  <c r="N12" i="29" s="1"/>
  <c r="D11" i="29"/>
  <c r="D12" i="29" s="1"/>
  <c r="E11" i="29"/>
  <c r="F11" i="29"/>
  <c r="F12" i="29" s="1"/>
  <c r="G11" i="29"/>
  <c r="G12" i="29" s="1"/>
  <c r="H11" i="29"/>
  <c r="H12" i="29" s="1"/>
  <c r="I11" i="29"/>
  <c r="J11" i="29"/>
  <c r="K11" i="29"/>
  <c r="L11" i="29"/>
  <c r="L12" i="29" s="1"/>
  <c r="N11" i="29"/>
  <c r="C11" i="29"/>
  <c r="C10" i="29"/>
  <c r="D6" i="28"/>
  <c r="E6" i="28"/>
  <c r="F6" i="28"/>
  <c r="G6" i="28"/>
  <c r="H6" i="28"/>
  <c r="I6" i="28"/>
  <c r="I8" i="28" s="1"/>
  <c r="J6" i="28"/>
  <c r="K6" i="28"/>
  <c r="L6" i="28"/>
  <c r="N6" i="28"/>
  <c r="D7" i="28"/>
  <c r="E7" i="28"/>
  <c r="E8" i="28" s="1"/>
  <c r="F7" i="28"/>
  <c r="G7" i="28"/>
  <c r="G8" i="28" s="1"/>
  <c r="H7" i="28"/>
  <c r="H8" i="28" s="1"/>
  <c r="I7" i="28"/>
  <c r="J7" i="28"/>
  <c r="K7" i="28"/>
  <c r="K8" i="28" s="1"/>
  <c r="L7" i="28"/>
  <c r="L8" i="28" s="1"/>
  <c r="N7" i="28"/>
  <c r="C7" i="28"/>
  <c r="C8" i="28" s="1"/>
  <c r="C6" i="28"/>
  <c r="D6" i="27"/>
  <c r="E6" i="27"/>
  <c r="F6" i="27"/>
  <c r="G6" i="27"/>
  <c r="H6" i="27"/>
  <c r="I6" i="27"/>
  <c r="I8" i="27" s="1"/>
  <c r="J6" i="27"/>
  <c r="K6" i="27"/>
  <c r="L6" i="27"/>
  <c r="N6" i="27"/>
  <c r="D7" i="27"/>
  <c r="E7" i="27"/>
  <c r="E8" i="27" s="1"/>
  <c r="F7" i="27"/>
  <c r="F8" i="27" s="1"/>
  <c r="G7" i="27"/>
  <c r="G8" i="27" s="1"/>
  <c r="H7" i="27"/>
  <c r="I7" i="27"/>
  <c r="J7" i="27"/>
  <c r="K7" i="27"/>
  <c r="L7" i="27"/>
  <c r="N7" i="27"/>
  <c r="N8" i="27" s="1"/>
  <c r="C7" i="27"/>
  <c r="C6" i="27"/>
  <c r="D126" i="26"/>
  <c r="E126" i="26"/>
  <c r="F126" i="26"/>
  <c r="G126" i="26"/>
  <c r="H126" i="26"/>
  <c r="I126" i="26"/>
  <c r="J126" i="26"/>
  <c r="K126" i="26"/>
  <c r="L126" i="26"/>
  <c r="N126" i="26"/>
  <c r="D127" i="26"/>
  <c r="E127" i="26"/>
  <c r="E128" i="26" s="1"/>
  <c r="F127" i="26"/>
  <c r="F128" i="26" s="1"/>
  <c r="G127" i="26"/>
  <c r="G128" i="26" s="1"/>
  <c r="H127" i="26"/>
  <c r="H128" i="26" s="1"/>
  <c r="I127" i="26"/>
  <c r="J127" i="26"/>
  <c r="K127" i="26"/>
  <c r="L127" i="26"/>
  <c r="N127" i="26"/>
  <c r="C127" i="26"/>
  <c r="C126" i="26"/>
  <c r="D62" i="76"/>
  <c r="E62" i="76"/>
  <c r="F62" i="76"/>
  <c r="G62" i="76"/>
  <c r="G64" i="76" s="1"/>
  <c r="H62" i="76"/>
  <c r="I62" i="76"/>
  <c r="I64" i="76" s="1"/>
  <c r="J62" i="76"/>
  <c r="K62" i="76"/>
  <c r="L62" i="76"/>
  <c r="N62" i="76"/>
  <c r="D63" i="76"/>
  <c r="E63" i="76"/>
  <c r="F63" i="76"/>
  <c r="F64" i="76" s="1"/>
  <c r="G63" i="76"/>
  <c r="H63" i="76"/>
  <c r="H64" i="76" s="1"/>
  <c r="I63" i="76"/>
  <c r="J63" i="76"/>
  <c r="K63" i="76"/>
  <c r="L63" i="76"/>
  <c r="N63" i="76"/>
  <c r="N64" i="76" s="1"/>
  <c r="C63" i="76"/>
  <c r="C62" i="76"/>
  <c r="D18" i="25"/>
  <c r="E18" i="25"/>
  <c r="F18" i="25"/>
  <c r="G18" i="25"/>
  <c r="H18" i="25"/>
  <c r="I18" i="25"/>
  <c r="J18" i="25"/>
  <c r="K18" i="25"/>
  <c r="L18" i="25"/>
  <c r="N18" i="25"/>
  <c r="D19" i="25"/>
  <c r="E19" i="25"/>
  <c r="F19" i="25"/>
  <c r="F20" i="25" s="1"/>
  <c r="G19" i="25"/>
  <c r="H19" i="25"/>
  <c r="H20" i="25" s="1"/>
  <c r="I19" i="25"/>
  <c r="J19" i="25"/>
  <c r="K19" i="25"/>
  <c r="L19" i="25"/>
  <c r="N19" i="25"/>
  <c r="C19" i="25"/>
  <c r="C18" i="25"/>
  <c r="D22" i="24"/>
  <c r="E22" i="24"/>
  <c r="F22" i="24"/>
  <c r="G22" i="24"/>
  <c r="H22" i="24"/>
  <c r="I22" i="24"/>
  <c r="J22" i="24"/>
  <c r="K22" i="24"/>
  <c r="K24" i="24" s="1"/>
  <c r="L22" i="24"/>
  <c r="N22" i="24"/>
  <c r="D23" i="24"/>
  <c r="E23" i="24"/>
  <c r="E24" i="24" s="1"/>
  <c r="F23" i="24"/>
  <c r="F24" i="24" s="1"/>
  <c r="G23" i="24"/>
  <c r="G24" i="24" s="1"/>
  <c r="H23" i="24"/>
  <c r="H24" i="24" s="1"/>
  <c r="I23" i="24"/>
  <c r="J23" i="24"/>
  <c r="K23" i="24"/>
  <c r="L23" i="24"/>
  <c r="N23" i="24"/>
  <c r="C23" i="24"/>
  <c r="C22" i="24"/>
  <c r="D6" i="23"/>
  <c r="E6" i="23"/>
  <c r="F6" i="23"/>
  <c r="G6" i="23"/>
  <c r="G8" i="23" s="1"/>
  <c r="H6" i="23"/>
  <c r="I6" i="23"/>
  <c r="J6" i="23"/>
  <c r="K6" i="23"/>
  <c r="L6" i="23"/>
  <c r="N6" i="23"/>
  <c r="D7" i="23"/>
  <c r="E7" i="23"/>
  <c r="F7" i="23"/>
  <c r="F8" i="23" s="1"/>
  <c r="G7" i="23"/>
  <c r="H7" i="23"/>
  <c r="H8" i="23" s="1"/>
  <c r="I7" i="23"/>
  <c r="J7" i="23"/>
  <c r="J8" i="23" s="1"/>
  <c r="K7" i="23"/>
  <c r="L7" i="23"/>
  <c r="N7" i="23"/>
  <c r="C7" i="23"/>
  <c r="C6" i="23"/>
  <c r="L12" i="75"/>
  <c r="J12" i="75"/>
  <c r="I12" i="75"/>
  <c r="F12" i="75"/>
  <c r="C12" i="75"/>
  <c r="N12" i="74"/>
  <c r="K12" i="74"/>
  <c r="I12" i="74"/>
  <c r="G12" i="74"/>
  <c r="F12" i="74"/>
  <c r="E12" i="74"/>
  <c r="D12" i="74"/>
  <c r="N8" i="73"/>
  <c r="L8" i="73"/>
  <c r="K8" i="73"/>
  <c r="I8" i="73"/>
  <c r="D8" i="73"/>
  <c r="C8" i="73"/>
  <c r="N72" i="72"/>
  <c r="L72" i="72"/>
  <c r="K72" i="72"/>
  <c r="J72" i="72"/>
  <c r="I72" i="72"/>
  <c r="G72" i="72"/>
  <c r="E72" i="72"/>
  <c r="D72" i="72"/>
  <c r="C72" i="72"/>
  <c r="N12" i="71"/>
  <c r="L12" i="71"/>
  <c r="K12" i="71"/>
  <c r="I12" i="71"/>
  <c r="D12" i="71"/>
  <c r="C12" i="71"/>
  <c r="N8" i="70"/>
  <c r="K8" i="70"/>
  <c r="I8" i="70"/>
  <c r="F8" i="70"/>
  <c r="E8" i="70"/>
  <c r="D8" i="70"/>
  <c r="C8" i="70"/>
  <c r="N12" i="69"/>
  <c r="L12" i="69"/>
  <c r="J12" i="69"/>
  <c r="G12" i="69"/>
  <c r="E12" i="69"/>
  <c r="D12" i="69"/>
  <c r="C12" i="69"/>
  <c r="L24" i="68"/>
  <c r="K24" i="68"/>
  <c r="J24" i="68"/>
  <c r="I24" i="68"/>
  <c r="F24" i="68"/>
  <c r="K32" i="67"/>
  <c r="J32" i="67"/>
  <c r="G32" i="67"/>
  <c r="F32" i="67"/>
  <c r="D32" i="67"/>
  <c r="L20" i="66"/>
  <c r="K20" i="66"/>
  <c r="J20" i="66"/>
  <c r="I20" i="66"/>
  <c r="F20" i="66"/>
  <c r="E20" i="66"/>
  <c r="D20" i="66"/>
  <c r="C20" i="66"/>
  <c r="N16" i="11"/>
  <c r="K16" i="11"/>
  <c r="J16" i="11"/>
  <c r="I16" i="11"/>
  <c r="C16" i="11"/>
  <c r="N16" i="12"/>
  <c r="J16" i="12"/>
  <c r="E16" i="12"/>
  <c r="D16" i="12"/>
  <c r="C16" i="12"/>
  <c r="L12" i="13"/>
  <c r="K12" i="13"/>
  <c r="J12" i="13"/>
  <c r="H12" i="13"/>
  <c r="F12" i="13"/>
  <c r="E12" i="13"/>
  <c r="D12" i="13"/>
  <c r="C12" i="13"/>
  <c r="N24" i="16"/>
  <c r="K24" i="16"/>
  <c r="J24" i="16"/>
  <c r="I24" i="16"/>
  <c r="G24" i="16"/>
  <c r="D24" i="16"/>
  <c r="C24" i="16"/>
  <c r="N72" i="15"/>
  <c r="L72" i="15"/>
  <c r="K72" i="15"/>
  <c r="J72" i="15"/>
  <c r="G72" i="15"/>
  <c r="E72" i="15"/>
  <c r="D72" i="15"/>
  <c r="N100" i="14"/>
  <c r="J100" i="14"/>
  <c r="I100" i="14"/>
  <c r="G100" i="14"/>
  <c r="D100" i="14"/>
  <c r="C100" i="14"/>
  <c r="N28" i="22"/>
  <c r="L28" i="22"/>
  <c r="J28" i="22"/>
  <c r="I28" i="22"/>
  <c r="F28" i="22"/>
  <c r="L152" i="21"/>
  <c r="K152" i="21"/>
  <c r="N12" i="20"/>
  <c r="L12" i="20"/>
  <c r="I12" i="20"/>
  <c r="F12" i="20"/>
  <c r="D12" i="20"/>
  <c r="C12" i="20"/>
  <c r="L56" i="19"/>
  <c r="K56" i="19"/>
  <c r="I56" i="19"/>
  <c r="F56" i="19"/>
  <c r="D56" i="19"/>
  <c r="N8" i="18"/>
  <c r="L8" i="18"/>
  <c r="K8" i="18"/>
  <c r="J8" i="18"/>
  <c r="G8" i="18"/>
  <c r="D8" i="18"/>
  <c r="C8" i="18"/>
  <c r="N40" i="17"/>
  <c r="L40" i="17"/>
  <c r="I40" i="17"/>
  <c r="G40" i="17"/>
  <c r="E40" i="17"/>
  <c r="C40" i="17"/>
  <c r="N16" i="36"/>
  <c r="J16" i="36"/>
  <c r="G16" i="36"/>
  <c r="F16" i="36"/>
  <c r="D16" i="36"/>
  <c r="C16" i="36"/>
  <c r="L24" i="45"/>
  <c r="K24" i="45"/>
  <c r="J24" i="45"/>
  <c r="I24" i="45"/>
  <c r="G24" i="45"/>
  <c r="F24" i="45"/>
  <c r="C24" i="45"/>
  <c r="L24" i="44"/>
  <c r="K24" i="44"/>
  <c r="G24" i="44"/>
  <c r="F24" i="44"/>
  <c r="D24" i="44"/>
  <c r="C24" i="44"/>
  <c r="N20" i="43"/>
  <c r="L20" i="43"/>
  <c r="J20" i="43"/>
  <c r="I20" i="43"/>
  <c r="F20" i="43"/>
  <c r="E20" i="43"/>
  <c r="D20" i="43"/>
  <c r="C20" i="43"/>
  <c r="K28" i="42"/>
  <c r="J28" i="42"/>
  <c r="I28" i="42"/>
  <c r="H28" i="42"/>
  <c r="C28" i="42"/>
  <c r="N16" i="41"/>
  <c r="K16" i="41"/>
  <c r="J16" i="41"/>
  <c r="G16" i="41"/>
  <c r="F16" i="41"/>
  <c r="E16" i="41"/>
  <c r="L8" i="40"/>
  <c r="K8" i="40"/>
  <c r="J8" i="40"/>
  <c r="H8" i="40"/>
  <c r="G8" i="40"/>
  <c r="D8" i="40"/>
  <c r="C8" i="40"/>
  <c r="L36" i="39"/>
  <c r="K36" i="39"/>
  <c r="J36" i="39"/>
  <c r="H36" i="39"/>
  <c r="E36" i="39"/>
  <c r="D36" i="39"/>
  <c r="N8" i="38"/>
  <c r="L8" i="38"/>
  <c r="J8" i="38"/>
  <c r="I8" i="38"/>
  <c r="F8" i="38"/>
  <c r="E8" i="38"/>
  <c r="D8" i="38"/>
  <c r="C8" i="38"/>
  <c r="K28" i="47"/>
  <c r="J28" i="47"/>
  <c r="I28" i="47"/>
  <c r="G28" i="47"/>
  <c r="D28" i="47"/>
  <c r="C28" i="47"/>
  <c r="L60" i="64"/>
  <c r="J60" i="64"/>
  <c r="I60" i="64"/>
  <c r="G60" i="64"/>
  <c r="F60" i="64"/>
  <c r="D60" i="64"/>
  <c r="L8" i="63"/>
  <c r="K8" i="63"/>
  <c r="D8" i="63"/>
  <c r="C8" i="63"/>
  <c r="N8" i="62"/>
  <c r="J8" i="62"/>
  <c r="I8" i="62"/>
  <c r="F8" i="62"/>
  <c r="D8" i="62"/>
  <c r="C8" i="62"/>
  <c r="N40" i="61"/>
  <c r="L40" i="61"/>
  <c r="J40" i="61"/>
  <c r="I40" i="61"/>
  <c r="H40" i="61"/>
  <c r="C40" i="61"/>
  <c r="N24" i="60"/>
  <c r="K24" i="60"/>
  <c r="J24" i="60"/>
  <c r="G24" i="60"/>
  <c r="D24" i="60"/>
  <c r="J16" i="59"/>
  <c r="I16" i="59"/>
  <c r="F16" i="59"/>
  <c r="E16" i="59"/>
  <c r="C16" i="59"/>
  <c r="N16" i="58"/>
  <c r="L16" i="58"/>
  <c r="J16" i="58"/>
  <c r="G16" i="58"/>
  <c r="E16" i="58"/>
  <c r="D16" i="58"/>
  <c r="C16" i="58"/>
  <c r="N16" i="57"/>
  <c r="L16" i="57"/>
  <c r="K16" i="57"/>
  <c r="J16" i="57"/>
  <c r="I16" i="57"/>
  <c r="F16" i="57"/>
  <c r="C16" i="57"/>
  <c r="N8" i="56"/>
  <c r="L8" i="56"/>
  <c r="K8" i="56"/>
  <c r="J8" i="56"/>
  <c r="I8" i="56"/>
  <c r="G8" i="56"/>
  <c r="F8" i="56"/>
  <c r="E8" i="56"/>
  <c r="D8" i="56"/>
  <c r="C8" i="56"/>
  <c r="N12" i="55"/>
  <c r="L12" i="55"/>
  <c r="J12" i="55"/>
  <c r="I12" i="55"/>
  <c r="F12" i="55"/>
  <c r="E12" i="55"/>
  <c r="D12" i="55"/>
  <c r="C12" i="55"/>
  <c r="L16" i="54"/>
  <c r="K16" i="54"/>
  <c r="J16" i="54"/>
  <c r="I16" i="54"/>
  <c r="D16" i="54"/>
  <c r="C16" i="54"/>
  <c r="N16" i="53"/>
  <c r="K16" i="53"/>
  <c r="I16" i="53"/>
  <c r="G16" i="53"/>
  <c r="E16" i="53"/>
  <c r="C16" i="53"/>
  <c r="L12" i="52"/>
  <c r="K12" i="52"/>
  <c r="J12" i="52"/>
  <c r="H12" i="52"/>
  <c r="G12" i="52"/>
  <c r="D12" i="52"/>
  <c r="N8" i="51"/>
  <c r="K8" i="51"/>
  <c r="J8" i="51"/>
  <c r="I8" i="51"/>
  <c r="G8" i="51"/>
  <c r="C8" i="51"/>
  <c r="N16" i="50"/>
  <c r="J16" i="50"/>
  <c r="I16" i="50"/>
  <c r="F16" i="50"/>
  <c r="E16" i="50"/>
  <c r="D16" i="50"/>
  <c r="K28" i="49"/>
  <c r="J28" i="49"/>
  <c r="I28" i="49"/>
  <c r="G28" i="49"/>
  <c r="D28" i="49"/>
  <c r="C28" i="49"/>
  <c r="L20" i="48"/>
  <c r="J20" i="48"/>
  <c r="G20" i="48"/>
  <c r="F20" i="48"/>
  <c r="D20" i="48"/>
  <c r="C20" i="48"/>
  <c r="N24" i="65"/>
  <c r="L24" i="65"/>
  <c r="K24" i="65"/>
  <c r="I24" i="65"/>
  <c r="G24" i="65"/>
  <c r="E24" i="65"/>
  <c r="D24" i="65"/>
  <c r="L12" i="35"/>
  <c r="K12" i="35"/>
  <c r="I12" i="35"/>
  <c r="H12" i="35"/>
  <c r="G12" i="35"/>
  <c r="D12" i="35"/>
  <c r="C12" i="35"/>
  <c r="N20" i="37"/>
  <c r="L20" i="37"/>
  <c r="K20" i="37"/>
  <c r="J20" i="37"/>
  <c r="F20" i="37"/>
  <c r="C20" i="37"/>
  <c r="N12" i="46"/>
  <c r="L12" i="46"/>
  <c r="K12" i="46"/>
  <c r="J12" i="46"/>
  <c r="I12" i="46"/>
  <c r="F12" i="46"/>
  <c r="D12" i="46"/>
  <c r="L8" i="34"/>
  <c r="K8" i="34"/>
  <c r="J8" i="34"/>
  <c r="G8" i="34"/>
  <c r="E8" i="34"/>
  <c r="D8" i="34"/>
  <c r="C8" i="34"/>
  <c r="N144" i="33"/>
  <c r="L144" i="33"/>
  <c r="J144" i="33"/>
  <c r="I144" i="33"/>
  <c r="G144" i="33"/>
  <c r="E144" i="33"/>
  <c r="D144" i="33"/>
  <c r="C144" i="33"/>
  <c r="N8" i="32"/>
  <c r="K8" i="32"/>
  <c r="J8" i="32"/>
  <c r="I8" i="32"/>
  <c r="E8" i="32"/>
  <c r="C8" i="32"/>
  <c r="L16" i="31"/>
  <c r="J16" i="31"/>
  <c r="F16" i="31"/>
  <c r="E16" i="31"/>
  <c r="D16" i="31"/>
  <c r="C16" i="31"/>
  <c r="N20" i="30"/>
  <c r="L20" i="30"/>
  <c r="K20" i="30"/>
  <c r="J20" i="30"/>
  <c r="I20" i="30"/>
  <c r="G20" i="30"/>
  <c r="F20" i="30"/>
  <c r="E20" i="30"/>
  <c r="D20" i="30"/>
  <c r="C20" i="30"/>
  <c r="K12" i="29"/>
  <c r="J12" i="29"/>
  <c r="I12" i="29"/>
  <c r="E12" i="29"/>
  <c r="C12" i="29"/>
  <c r="N8" i="28"/>
  <c r="J8" i="28"/>
  <c r="F8" i="28"/>
  <c r="D8" i="28"/>
  <c r="L8" i="27"/>
  <c r="K8" i="27"/>
  <c r="J8" i="27"/>
  <c r="H8" i="27"/>
  <c r="D8" i="27"/>
  <c r="C8" i="27"/>
  <c r="N128" i="26"/>
  <c r="L128" i="26"/>
  <c r="K128" i="26"/>
  <c r="J128" i="26"/>
  <c r="I128" i="26"/>
  <c r="D128" i="26"/>
  <c r="C128" i="26"/>
  <c r="L64" i="76"/>
  <c r="K64" i="76"/>
  <c r="J64" i="76"/>
  <c r="E64" i="76"/>
  <c r="D64" i="76"/>
  <c r="C64" i="76"/>
  <c r="N20" i="25"/>
  <c r="L20" i="25"/>
  <c r="K20" i="25"/>
  <c r="J20" i="25"/>
  <c r="I20" i="25"/>
  <c r="G20" i="25"/>
  <c r="E20" i="25"/>
  <c r="D20" i="25"/>
  <c r="C20" i="25"/>
  <c r="N24" i="24"/>
  <c r="L24" i="24"/>
  <c r="J24" i="24"/>
  <c r="I24" i="24"/>
  <c r="D24" i="24"/>
  <c r="C24" i="24"/>
  <c r="N8" i="23"/>
  <c r="L8" i="23"/>
  <c r="K8" i="23"/>
  <c r="I8" i="23"/>
  <c r="E8" i="23"/>
  <c r="D8" i="23"/>
  <c r="C40" i="7"/>
  <c r="N40" i="7"/>
  <c r="L40" i="7"/>
  <c r="K40" i="7"/>
  <c r="J40" i="7"/>
  <c r="I40" i="7"/>
  <c r="H40" i="7"/>
  <c r="G40" i="7"/>
  <c r="F40" i="7"/>
  <c r="E40" i="7"/>
  <c r="D40" i="7"/>
  <c r="N36" i="7"/>
  <c r="M36" i="7"/>
  <c r="L36" i="7"/>
  <c r="K36" i="7"/>
  <c r="J36" i="7"/>
  <c r="I36" i="7"/>
  <c r="H36" i="7"/>
  <c r="G36" i="7"/>
  <c r="F36" i="7"/>
  <c r="E36" i="7"/>
  <c r="D36" i="7"/>
  <c r="C36" i="7"/>
  <c r="N32" i="7"/>
  <c r="M32" i="7"/>
  <c r="L32" i="7"/>
  <c r="K32" i="7"/>
  <c r="J32" i="7"/>
  <c r="I32" i="7"/>
  <c r="H32" i="7"/>
  <c r="G32" i="7"/>
  <c r="F32" i="7"/>
  <c r="E32" i="7"/>
  <c r="D32" i="7"/>
  <c r="C32" i="7"/>
  <c r="N28" i="7"/>
  <c r="M28" i="7"/>
  <c r="L28" i="7"/>
  <c r="K28" i="7"/>
  <c r="J28" i="7"/>
  <c r="I28" i="7"/>
  <c r="H28" i="7"/>
  <c r="G28" i="7"/>
  <c r="F28" i="7"/>
  <c r="E28" i="7"/>
  <c r="D28" i="7"/>
  <c r="C28" i="7"/>
  <c r="N24" i="7"/>
  <c r="M24" i="7"/>
  <c r="L24" i="7"/>
  <c r="K24" i="7"/>
  <c r="J24" i="7"/>
  <c r="I24" i="7"/>
  <c r="H24" i="7"/>
  <c r="G24" i="7"/>
  <c r="F24" i="7"/>
  <c r="E24" i="7"/>
  <c r="D24" i="7"/>
  <c r="C24" i="7"/>
  <c r="N20" i="7"/>
  <c r="M20" i="7"/>
  <c r="L20" i="7"/>
  <c r="K20" i="7"/>
  <c r="J20" i="7"/>
  <c r="I20" i="7"/>
  <c r="H20" i="7"/>
  <c r="G20" i="7"/>
  <c r="F20" i="7"/>
  <c r="E20" i="7"/>
  <c r="D20" i="7"/>
  <c r="C20" i="7"/>
  <c r="N16" i="7"/>
  <c r="M16" i="7"/>
  <c r="L16" i="7"/>
  <c r="K16" i="7"/>
  <c r="J16" i="7"/>
  <c r="I16" i="7"/>
  <c r="H16" i="7"/>
  <c r="G16" i="7"/>
  <c r="F16" i="7"/>
  <c r="E16" i="7"/>
  <c r="D16" i="7"/>
  <c r="C16" i="7"/>
  <c r="N12" i="7"/>
  <c r="M12" i="7"/>
  <c r="L12" i="7"/>
  <c r="K12" i="7"/>
  <c r="J12" i="7"/>
  <c r="I12" i="7"/>
  <c r="H12" i="7"/>
  <c r="G12" i="7"/>
  <c r="F12" i="7"/>
  <c r="E12" i="7"/>
  <c r="D12" i="7"/>
  <c r="C12" i="7"/>
  <c r="D38" i="7"/>
  <c r="E38" i="7"/>
  <c r="F38" i="7"/>
  <c r="G38" i="7"/>
  <c r="H38" i="7"/>
  <c r="I38" i="7"/>
  <c r="J38" i="7"/>
  <c r="K38" i="7"/>
  <c r="L38" i="7"/>
  <c r="N38" i="7"/>
  <c r="D39" i="7"/>
  <c r="E39" i="7"/>
  <c r="F39" i="7"/>
  <c r="G39" i="7"/>
  <c r="H39" i="7"/>
  <c r="I39" i="7"/>
  <c r="J39" i="7"/>
  <c r="K39" i="7"/>
  <c r="L39" i="7"/>
  <c r="N39" i="7"/>
  <c r="C39" i="7"/>
  <c r="C38" i="7"/>
  <c r="N8" i="75"/>
  <c r="M8" i="75"/>
  <c r="L8" i="75"/>
  <c r="K8" i="75"/>
  <c r="J8" i="75"/>
  <c r="I8" i="75"/>
  <c r="H8" i="75"/>
  <c r="G8" i="75"/>
  <c r="F8" i="75"/>
  <c r="E8" i="75"/>
  <c r="D8" i="75"/>
  <c r="C8" i="75"/>
  <c r="N4" i="75"/>
  <c r="M4" i="75"/>
  <c r="L4" i="75"/>
  <c r="K4" i="75"/>
  <c r="J4" i="75"/>
  <c r="I4" i="75"/>
  <c r="H4" i="75"/>
  <c r="G4" i="75"/>
  <c r="F4" i="75"/>
  <c r="E4" i="75"/>
  <c r="D4" i="75"/>
  <c r="C4" i="75"/>
  <c r="N8" i="74"/>
  <c r="M8" i="74"/>
  <c r="L8" i="74"/>
  <c r="K8" i="74"/>
  <c r="J8" i="74"/>
  <c r="I8" i="74"/>
  <c r="H8" i="74"/>
  <c r="G8" i="74"/>
  <c r="F8" i="74"/>
  <c r="E8" i="74"/>
  <c r="D8" i="74"/>
  <c r="C8" i="74"/>
  <c r="N4" i="74"/>
  <c r="M4" i="74"/>
  <c r="L4" i="74"/>
  <c r="K4" i="74"/>
  <c r="J4" i="74"/>
  <c r="I4" i="74"/>
  <c r="H4" i="74"/>
  <c r="G4" i="74"/>
  <c r="F4" i="74"/>
  <c r="E4" i="74"/>
  <c r="D4" i="74"/>
  <c r="C4" i="74"/>
  <c r="N4" i="73"/>
  <c r="M4" i="73"/>
  <c r="L4" i="73"/>
  <c r="K4" i="73"/>
  <c r="J4" i="73"/>
  <c r="I4" i="73"/>
  <c r="H4" i="73"/>
  <c r="G4" i="73"/>
  <c r="F4" i="73"/>
  <c r="E4" i="73"/>
  <c r="D4" i="73"/>
  <c r="C4" i="73"/>
  <c r="N68" i="72"/>
  <c r="M68" i="72"/>
  <c r="L68" i="72"/>
  <c r="K68" i="72"/>
  <c r="J68" i="72"/>
  <c r="I68" i="72"/>
  <c r="H68" i="72"/>
  <c r="G68" i="72"/>
  <c r="F68" i="72"/>
  <c r="E68" i="72"/>
  <c r="D68" i="72"/>
  <c r="C68" i="72"/>
  <c r="N64" i="72"/>
  <c r="M64" i="72"/>
  <c r="L64" i="72"/>
  <c r="K64" i="72"/>
  <c r="J64" i="72"/>
  <c r="I64" i="72"/>
  <c r="H64" i="72"/>
  <c r="G64" i="72"/>
  <c r="F64" i="72"/>
  <c r="E64" i="72"/>
  <c r="D64" i="72"/>
  <c r="C64" i="72"/>
  <c r="N60" i="72"/>
  <c r="M60" i="72"/>
  <c r="L60" i="72"/>
  <c r="K60" i="72"/>
  <c r="J60" i="72"/>
  <c r="I60" i="72"/>
  <c r="H60" i="72"/>
  <c r="G60" i="72"/>
  <c r="F60" i="72"/>
  <c r="E60" i="72"/>
  <c r="D60" i="72"/>
  <c r="C60" i="72"/>
  <c r="N56" i="72"/>
  <c r="M56" i="72"/>
  <c r="L56" i="72"/>
  <c r="K56" i="72"/>
  <c r="J56" i="72"/>
  <c r="I56" i="72"/>
  <c r="H56" i="72"/>
  <c r="G56" i="72"/>
  <c r="F56" i="72"/>
  <c r="E56" i="72"/>
  <c r="D56" i="72"/>
  <c r="C56" i="72"/>
  <c r="N52" i="72"/>
  <c r="M52" i="72"/>
  <c r="L52" i="72"/>
  <c r="K52" i="72"/>
  <c r="J52" i="72"/>
  <c r="I52" i="72"/>
  <c r="H52" i="72"/>
  <c r="G52" i="72"/>
  <c r="F52" i="72"/>
  <c r="E52" i="72"/>
  <c r="D52" i="72"/>
  <c r="C52" i="72"/>
  <c r="N48" i="72"/>
  <c r="M48" i="72"/>
  <c r="L48" i="72"/>
  <c r="K48" i="72"/>
  <c r="J48" i="72"/>
  <c r="I48" i="72"/>
  <c r="H48" i="72"/>
  <c r="G48" i="72"/>
  <c r="F48" i="72"/>
  <c r="E48" i="72"/>
  <c r="D48" i="72"/>
  <c r="C48" i="72"/>
  <c r="N44" i="72"/>
  <c r="M44" i="72"/>
  <c r="L44" i="72"/>
  <c r="K44" i="72"/>
  <c r="J44" i="72"/>
  <c r="I44" i="72"/>
  <c r="H44" i="72"/>
  <c r="G44" i="72"/>
  <c r="F44" i="72"/>
  <c r="E44" i="72"/>
  <c r="D44" i="72"/>
  <c r="C44" i="72"/>
  <c r="N40" i="72"/>
  <c r="M40" i="72"/>
  <c r="L40" i="72"/>
  <c r="K40" i="72"/>
  <c r="J40" i="72"/>
  <c r="I40" i="72"/>
  <c r="H40" i="72"/>
  <c r="G40" i="72"/>
  <c r="F40" i="72"/>
  <c r="E40" i="72"/>
  <c r="D40" i="72"/>
  <c r="C40" i="72"/>
  <c r="N36" i="72"/>
  <c r="M36" i="72"/>
  <c r="L36" i="72"/>
  <c r="K36" i="72"/>
  <c r="J36" i="72"/>
  <c r="I36" i="72"/>
  <c r="H36" i="72"/>
  <c r="G36" i="72"/>
  <c r="F36" i="72"/>
  <c r="E36" i="72"/>
  <c r="D36" i="72"/>
  <c r="C36" i="72"/>
  <c r="N32" i="72"/>
  <c r="M32" i="72"/>
  <c r="L32" i="72"/>
  <c r="K32" i="72"/>
  <c r="J32" i="72"/>
  <c r="I32" i="72"/>
  <c r="H32" i="72"/>
  <c r="G32" i="72"/>
  <c r="F32" i="72"/>
  <c r="E32" i="72"/>
  <c r="D32" i="72"/>
  <c r="C32" i="72"/>
  <c r="N28" i="72"/>
  <c r="M28" i="72"/>
  <c r="L28" i="72"/>
  <c r="K28" i="72"/>
  <c r="J28" i="72"/>
  <c r="I28" i="72"/>
  <c r="H28" i="72"/>
  <c r="G28" i="72"/>
  <c r="F28" i="72"/>
  <c r="E28" i="72"/>
  <c r="D28" i="72"/>
  <c r="C28" i="72"/>
  <c r="N24" i="72"/>
  <c r="M24" i="72"/>
  <c r="L24" i="72"/>
  <c r="K24" i="72"/>
  <c r="J24" i="72"/>
  <c r="I24" i="72"/>
  <c r="H24" i="72"/>
  <c r="G24" i="72"/>
  <c r="F24" i="72"/>
  <c r="E24" i="72"/>
  <c r="D24" i="72"/>
  <c r="C24" i="72"/>
  <c r="N20" i="72"/>
  <c r="M20" i="72"/>
  <c r="L20" i="72"/>
  <c r="K20" i="72"/>
  <c r="J20" i="72"/>
  <c r="I20" i="72"/>
  <c r="H20" i="72"/>
  <c r="G20" i="72"/>
  <c r="F20" i="72"/>
  <c r="E20" i="72"/>
  <c r="D20" i="72"/>
  <c r="C20" i="72"/>
  <c r="N16" i="72"/>
  <c r="M16" i="72"/>
  <c r="L16" i="72"/>
  <c r="K16" i="72"/>
  <c r="J16" i="72"/>
  <c r="I16" i="72"/>
  <c r="H16" i="72"/>
  <c r="G16" i="72"/>
  <c r="F16" i="72"/>
  <c r="E16" i="72"/>
  <c r="D16" i="72"/>
  <c r="C16" i="72"/>
  <c r="N12" i="72"/>
  <c r="M12" i="72"/>
  <c r="L12" i="72"/>
  <c r="K12" i="72"/>
  <c r="J12" i="72"/>
  <c r="I12" i="72"/>
  <c r="H12" i="72"/>
  <c r="G12" i="72"/>
  <c r="F12" i="72"/>
  <c r="E12" i="72"/>
  <c r="D12" i="72"/>
  <c r="C12" i="72"/>
  <c r="N8" i="72"/>
  <c r="M8" i="72"/>
  <c r="L8" i="72"/>
  <c r="K8" i="72"/>
  <c r="J8" i="72"/>
  <c r="I8" i="72"/>
  <c r="H8" i="72"/>
  <c r="G8" i="72"/>
  <c r="F8" i="72"/>
  <c r="E8" i="72"/>
  <c r="D8" i="72"/>
  <c r="C8" i="72"/>
  <c r="N4" i="72"/>
  <c r="M4" i="72"/>
  <c r="L4" i="72"/>
  <c r="K4" i="72"/>
  <c r="J4" i="72"/>
  <c r="I4" i="72"/>
  <c r="H4" i="72"/>
  <c r="G4" i="72"/>
  <c r="F4" i="72"/>
  <c r="E4" i="72"/>
  <c r="D4" i="72"/>
  <c r="C4" i="72"/>
  <c r="N8" i="71"/>
  <c r="M8" i="71"/>
  <c r="L8" i="71"/>
  <c r="K8" i="71"/>
  <c r="J8" i="71"/>
  <c r="I8" i="71"/>
  <c r="H8" i="71"/>
  <c r="G8" i="71"/>
  <c r="F8" i="71"/>
  <c r="E8" i="71"/>
  <c r="D8" i="71"/>
  <c r="C8" i="71"/>
  <c r="N4" i="71"/>
  <c r="M4" i="71"/>
  <c r="L4" i="71"/>
  <c r="K4" i="71"/>
  <c r="J4" i="71"/>
  <c r="I4" i="71"/>
  <c r="H4" i="71"/>
  <c r="G4" i="71"/>
  <c r="F4" i="71"/>
  <c r="E4" i="71"/>
  <c r="D4" i="71"/>
  <c r="C4" i="71"/>
  <c r="N4" i="70"/>
  <c r="M4" i="70"/>
  <c r="L4" i="70"/>
  <c r="K4" i="70"/>
  <c r="J4" i="70"/>
  <c r="I4" i="70"/>
  <c r="H4" i="70"/>
  <c r="G4" i="70"/>
  <c r="F4" i="70"/>
  <c r="E4" i="70"/>
  <c r="D4" i="70"/>
  <c r="C4" i="70"/>
  <c r="N8" i="69"/>
  <c r="M8" i="69"/>
  <c r="L8" i="69"/>
  <c r="K8" i="69"/>
  <c r="J8" i="69"/>
  <c r="I8" i="69"/>
  <c r="H8" i="69"/>
  <c r="G8" i="69"/>
  <c r="F8" i="69"/>
  <c r="E8" i="69"/>
  <c r="D8" i="69"/>
  <c r="C8" i="69"/>
  <c r="N4" i="69"/>
  <c r="M4" i="69"/>
  <c r="L4" i="69"/>
  <c r="K4" i="69"/>
  <c r="J4" i="69"/>
  <c r="I4" i="69"/>
  <c r="H4" i="69"/>
  <c r="G4" i="69"/>
  <c r="F4" i="69"/>
  <c r="E4" i="69"/>
  <c r="D4" i="69"/>
  <c r="C4" i="69"/>
  <c r="N20" i="68"/>
  <c r="M20" i="68"/>
  <c r="L20" i="68"/>
  <c r="K20" i="68"/>
  <c r="J20" i="68"/>
  <c r="I20" i="68"/>
  <c r="H20" i="68"/>
  <c r="G20" i="68"/>
  <c r="F20" i="68"/>
  <c r="E20" i="68"/>
  <c r="D20" i="68"/>
  <c r="C20" i="68"/>
  <c r="N16" i="68"/>
  <c r="M16" i="68"/>
  <c r="L16" i="68"/>
  <c r="K16" i="68"/>
  <c r="J16" i="68"/>
  <c r="I16" i="68"/>
  <c r="H16" i="68"/>
  <c r="G16" i="68"/>
  <c r="F16" i="68"/>
  <c r="E16" i="68"/>
  <c r="D16" i="68"/>
  <c r="C16" i="68"/>
  <c r="N12" i="68"/>
  <c r="M12" i="68"/>
  <c r="L12" i="68"/>
  <c r="K12" i="68"/>
  <c r="J12" i="68"/>
  <c r="I12" i="68"/>
  <c r="H12" i="68"/>
  <c r="G12" i="68"/>
  <c r="F12" i="68"/>
  <c r="E12" i="68"/>
  <c r="D12" i="68"/>
  <c r="C12" i="68"/>
  <c r="N8" i="68"/>
  <c r="M8" i="68"/>
  <c r="L8" i="68"/>
  <c r="K8" i="68"/>
  <c r="J8" i="68"/>
  <c r="I8" i="68"/>
  <c r="H8" i="68"/>
  <c r="G8" i="68"/>
  <c r="F8" i="68"/>
  <c r="E8" i="68"/>
  <c r="D8" i="68"/>
  <c r="C8" i="68"/>
  <c r="N4" i="68"/>
  <c r="M4" i="68"/>
  <c r="L4" i="68"/>
  <c r="K4" i="68"/>
  <c r="J4" i="68"/>
  <c r="I4" i="68"/>
  <c r="H4" i="68"/>
  <c r="G4" i="68"/>
  <c r="F4" i="68"/>
  <c r="E4" i="68"/>
  <c r="D4" i="68"/>
  <c r="C4" i="68"/>
  <c r="N28" i="67"/>
  <c r="M28" i="67"/>
  <c r="L28" i="67"/>
  <c r="K28" i="67"/>
  <c r="J28" i="67"/>
  <c r="I28" i="67"/>
  <c r="H28" i="67"/>
  <c r="G28" i="67"/>
  <c r="F28" i="67"/>
  <c r="E28" i="67"/>
  <c r="D28" i="67"/>
  <c r="C28" i="67"/>
  <c r="N24" i="67"/>
  <c r="M24" i="67"/>
  <c r="L24" i="67"/>
  <c r="K24" i="67"/>
  <c r="J24" i="67"/>
  <c r="I24" i="67"/>
  <c r="H24" i="67"/>
  <c r="G24" i="67"/>
  <c r="F24" i="67"/>
  <c r="E24" i="67"/>
  <c r="D24" i="67"/>
  <c r="C24" i="67"/>
  <c r="N20" i="67"/>
  <c r="M20" i="67"/>
  <c r="L20" i="67"/>
  <c r="K20" i="67"/>
  <c r="J20" i="67"/>
  <c r="I20" i="67"/>
  <c r="H20" i="67"/>
  <c r="G20" i="67"/>
  <c r="F20" i="67"/>
  <c r="E20" i="67"/>
  <c r="D20" i="67"/>
  <c r="C20" i="67"/>
  <c r="N16" i="67"/>
  <c r="M16" i="67"/>
  <c r="L16" i="67"/>
  <c r="K16" i="67"/>
  <c r="J16" i="67"/>
  <c r="I16" i="67"/>
  <c r="H16" i="67"/>
  <c r="G16" i="67"/>
  <c r="F16" i="67"/>
  <c r="E16" i="67"/>
  <c r="D16" i="67"/>
  <c r="C16" i="67"/>
  <c r="N12" i="67"/>
  <c r="M12" i="67"/>
  <c r="L12" i="67"/>
  <c r="K12" i="67"/>
  <c r="J12" i="67"/>
  <c r="I12" i="67"/>
  <c r="H12" i="67"/>
  <c r="G12" i="67"/>
  <c r="F12" i="67"/>
  <c r="E12" i="67"/>
  <c r="D12" i="67"/>
  <c r="C12" i="67"/>
  <c r="N8" i="67"/>
  <c r="M8" i="67"/>
  <c r="L8" i="67"/>
  <c r="K8" i="67"/>
  <c r="J8" i="67"/>
  <c r="I8" i="67"/>
  <c r="H8" i="67"/>
  <c r="G8" i="67"/>
  <c r="F8" i="67"/>
  <c r="E8" i="67"/>
  <c r="D8" i="67"/>
  <c r="C8" i="67"/>
  <c r="N4" i="67"/>
  <c r="M4" i="67"/>
  <c r="L4" i="67"/>
  <c r="K4" i="67"/>
  <c r="J4" i="67"/>
  <c r="I4" i="67"/>
  <c r="H4" i="67"/>
  <c r="G4" i="67"/>
  <c r="F4" i="67"/>
  <c r="E4" i="67"/>
  <c r="D4" i="67"/>
  <c r="C4" i="67"/>
  <c r="N16" i="66"/>
  <c r="M16" i="66"/>
  <c r="L16" i="66"/>
  <c r="K16" i="66"/>
  <c r="J16" i="66"/>
  <c r="I16" i="66"/>
  <c r="H16" i="66"/>
  <c r="G16" i="66"/>
  <c r="F16" i="66"/>
  <c r="E16" i="66"/>
  <c r="D16" i="66"/>
  <c r="C16" i="66"/>
  <c r="N12" i="66"/>
  <c r="M12" i="66"/>
  <c r="L12" i="66"/>
  <c r="K12" i="66"/>
  <c r="J12" i="66"/>
  <c r="I12" i="66"/>
  <c r="H12" i="66"/>
  <c r="G12" i="66"/>
  <c r="F12" i="66"/>
  <c r="E12" i="66"/>
  <c r="D12" i="66"/>
  <c r="C12" i="66"/>
  <c r="N8" i="66"/>
  <c r="M8" i="66"/>
  <c r="L8" i="66"/>
  <c r="K8" i="66"/>
  <c r="J8" i="66"/>
  <c r="I8" i="66"/>
  <c r="H8" i="66"/>
  <c r="G8" i="66"/>
  <c r="F8" i="66"/>
  <c r="E8" i="66"/>
  <c r="D8" i="66"/>
  <c r="C8" i="66"/>
  <c r="N4" i="66"/>
  <c r="M4" i="66"/>
  <c r="L4" i="66"/>
  <c r="K4" i="66"/>
  <c r="J4" i="66"/>
  <c r="I4" i="66"/>
  <c r="H4" i="66"/>
  <c r="G4" i="66"/>
  <c r="F4" i="66"/>
  <c r="E4" i="66"/>
  <c r="D4" i="66"/>
  <c r="C4" i="66"/>
  <c r="N12" i="11"/>
  <c r="M12" i="11"/>
  <c r="L12" i="11"/>
  <c r="K12" i="11"/>
  <c r="J12" i="11"/>
  <c r="I12" i="11"/>
  <c r="H12" i="11"/>
  <c r="G12" i="11"/>
  <c r="F12" i="11"/>
  <c r="E12" i="11"/>
  <c r="D12" i="11"/>
  <c r="C12" i="11"/>
  <c r="N8" i="11"/>
  <c r="M8" i="11"/>
  <c r="L8" i="11"/>
  <c r="K8" i="11"/>
  <c r="J8" i="11"/>
  <c r="I8" i="11"/>
  <c r="H8" i="11"/>
  <c r="G8" i="11"/>
  <c r="F8" i="11"/>
  <c r="E8" i="11"/>
  <c r="D8" i="11"/>
  <c r="C8" i="11"/>
  <c r="N4" i="11"/>
  <c r="M4" i="11"/>
  <c r="L4" i="11"/>
  <c r="K4" i="11"/>
  <c r="J4" i="11"/>
  <c r="I4" i="11"/>
  <c r="H4" i="11"/>
  <c r="G4" i="11"/>
  <c r="F4" i="11"/>
  <c r="E4" i="11"/>
  <c r="D4" i="11"/>
  <c r="C4" i="11"/>
  <c r="N12" i="12"/>
  <c r="M12" i="12"/>
  <c r="L12" i="12"/>
  <c r="K12" i="12"/>
  <c r="J12" i="12"/>
  <c r="I12" i="12"/>
  <c r="H12" i="12"/>
  <c r="G12" i="12"/>
  <c r="F12" i="12"/>
  <c r="E12" i="12"/>
  <c r="D12" i="12"/>
  <c r="C12" i="12"/>
  <c r="N8" i="12"/>
  <c r="M8" i="12"/>
  <c r="L8" i="12"/>
  <c r="K8" i="12"/>
  <c r="J8" i="12"/>
  <c r="I8" i="12"/>
  <c r="H8" i="12"/>
  <c r="G8" i="12"/>
  <c r="F8" i="12"/>
  <c r="E8" i="12"/>
  <c r="D8" i="12"/>
  <c r="C8" i="12"/>
  <c r="N4" i="12"/>
  <c r="M4" i="12"/>
  <c r="L4" i="12"/>
  <c r="K4" i="12"/>
  <c r="J4" i="12"/>
  <c r="I4" i="12"/>
  <c r="H4" i="12"/>
  <c r="G4" i="12"/>
  <c r="F4" i="12"/>
  <c r="E4" i="12"/>
  <c r="D4" i="12"/>
  <c r="C4" i="12"/>
  <c r="N8" i="13"/>
  <c r="M8" i="13"/>
  <c r="L8" i="13"/>
  <c r="K8" i="13"/>
  <c r="J8" i="13"/>
  <c r="I8" i="13"/>
  <c r="H8" i="13"/>
  <c r="G8" i="13"/>
  <c r="F8" i="13"/>
  <c r="E8" i="13"/>
  <c r="D8" i="13"/>
  <c r="C8" i="13"/>
  <c r="N4" i="13"/>
  <c r="M4" i="13"/>
  <c r="L4" i="13"/>
  <c r="K4" i="13"/>
  <c r="J4" i="13"/>
  <c r="I4" i="13"/>
  <c r="H4" i="13"/>
  <c r="G4" i="13"/>
  <c r="F4" i="13"/>
  <c r="E4" i="13"/>
  <c r="D4" i="13"/>
  <c r="C4" i="13"/>
  <c r="N20" i="16"/>
  <c r="M20" i="16"/>
  <c r="L20" i="16"/>
  <c r="K20" i="16"/>
  <c r="J20" i="16"/>
  <c r="I20" i="16"/>
  <c r="H20" i="16"/>
  <c r="G20" i="16"/>
  <c r="F20" i="16"/>
  <c r="E20" i="16"/>
  <c r="D20" i="16"/>
  <c r="C20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N8" i="16"/>
  <c r="M8" i="16"/>
  <c r="L8" i="16"/>
  <c r="K8" i="16"/>
  <c r="J8" i="16"/>
  <c r="I8" i="16"/>
  <c r="H8" i="16"/>
  <c r="G8" i="16"/>
  <c r="F8" i="16"/>
  <c r="E8" i="16"/>
  <c r="D8" i="16"/>
  <c r="C8" i="16"/>
  <c r="N4" i="16"/>
  <c r="M4" i="16"/>
  <c r="L4" i="16"/>
  <c r="K4" i="16"/>
  <c r="J4" i="16"/>
  <c r="I4" i="16"/>
  <c r="H4" i="16"/>
  <c r="G4" i="16"/>
  <c r="F4" i="16"/>
  <c r="E4" i="16"/>
  <c r="D4" i="16"/>
  <c r="C4" i="16"/>
  <c r="N68" i="15"/>
  <c r="M68" i="15"/>
  <c r="L68" i="15"/>
  <c r="K68" i="15"/>
  <c r="J68" i="15"/>
  <c r="I68" i="15"/>
  <c r="H68" i="15"/>
  <c r="G68" i="15"/>
  <c r="F68" i="15"/>
  <c r="E68" i="15"/>
  <c r="D68" i="15"/>
  <c r="C68" i="15"/>
  <c r="N64" i="15"/>
  <c r="M64" i="15"/>
  <c r="L64" i="15"/>
  <c r="K64" i="15"/>
  <c r="J64" i="15"/>
  <c r="I64" i="15"/>
  <c r="H64" i="15"/>
  <c r="G64" i="15"/>
  <c r="F64" i="15"/>
  <c r="E64" i="15"/>
  <c r="D64" i="15"/>
  <c r="C64" i="15"/>
  <c r="N60" i="15"/>
  <c r="M60" i="15"/>
  <c r="L60" i="15"/>
  <c r="K60" i="15"/>
  <c r="J60" i="15"/>
  <c r="I60" i="15"/>
  <c r="H60" i="15"/>
  <c r="G60" i="15"/>
  <c r="F60" i="15"/>
  <c r="E60" i="15"/>
  <c r="D60" i="15"/>
  <c r="C60" i="15"/>
  <c r="N56" i="15"/>
  <c r="M56" i="15"/>
  <c r="L56" i="15"/>
  <c r="K56" i="15"/>
  <c r="J56" i="15"/>
  <c r="I56" i="15"/>
  <c r="H56" i="15"/>
  <c r="G56" i="15"/>
  <c r="F56" i="15"/>
  <c r="E56" i="15"/>
  <c r="D56" i="15"/>
  <c r="C56" i="15"/>
  <c r="N52" i="15"/>
  <c r="M52" i="15"/>
  <c r="L52" i="15"/>
  <c r="K52" i="15"/>
  <c r="J52" i="15"/>
  <c r="I52" i="15"/>
  <c r="H52" i="15"/>
  <c r="G52" i="15"/>
  <c r="F52" i="15"/>
  <c r="E52" i="15"/>
  <c r="D52" i="15"/>
  <c r="C52" i="15"/>
  <c r="N48" i="15"/>
  <c r="M48" i="15"/>
  <c r="L48" i="15"/>
  <c r="K48" i="15"/>
  <c r="J48" i="15"/>
  <c r="I48" i="15"/>
  <c r="H48" i="15"/>
  <c r="G48" i="15"/>
  <c r="F48" i="15"/>
  <c r="E48" i="15"/>
  <c r="D48" i="15"/>
  <c r="C48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N32" i="15"/>
  <c r="M32" i="15"/>
  <c r="L32" i="15"/>
  <c r="K32" i="15"/>
  <c r="J32" i="15"/>
  <c r="I32" i="15"/>
  <c r="H32" i="15"/>
  <c r="G32" i="15"/>
  <c r="F32" i="15"/>
  <c r="E32" i="15"/>
  <c r="D32" i="15"/>
  <c r="C32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N20" i="15"/>
  <c r="M20" i="15"/>
  <c r="L20" i="15"/>
  <c r="K20" i="15"/>
  <c r="J20" i="15"/>
  <c r="I20" i="15"/>
  <c r="H20" i="15"/>
  <c r="G20" i="15"/>
  <c r="F20" i="15"/>
  <c r="E20" i="15"/>
  <c r="D20" i="15"/>
  <c r="C20" i="15"/>
  <c r="N16" i="15"/>
  <c r="M16" i="15"/>
  <c r="L16" i="15"/>
  <c r="K16" i="15"/>
  <c r="J16" i="15"/>
  <c r="I16" i="15"/>
  <c r="H16" i="15"/>
  <c r="G16" i="15"/>
  <c r="F16" i="15"/>
  <c r="E16" i="15"/>
  <c r="D16" i="15"/>
  <c r="C16" i="15"/>
  <c r="N12" i="15"/>
  <c r="M12" i="15"/>
  <c r="L12" i="15"/>
  <c r="K12" i="15"/>
  <c r="J12" i="15"/>
  <c r="I12" i="15"/>
  <c r="H12" i="15"/>
  <c r="G12" i="15"/>
  <c r="F12" i="15"/>
  <c r="E12" i="15"/>
  <c r="D12" i="15"/>
  <c r="C12" i="15"/>
  <c r="N8" i="15"/>
  <c r="M8" i="15"/>
  <c r="L8" i="15"/>
  <c r="K8" i="15"/>
  <c r="J8" i="15"/>
  <c r="I8" i="15"/>
  <c r="H8" i="15"/>
  <c r="G8" i="15"/>
  <c r="F8" i="15"/>
  <c r="E8" i="15"/>
  <c r="D8" i="15"/>
  <c r="C8" i="15"/>
  <c r="N4" i="15"/>
  <c r="M4" i="15"/>
  <c r="L4" i="15"/>
  <c r="K4" i="15"/>
  <c r="J4" i="15"/>
  <c r="I4" i="15"/>
  <c r="H4" i="15"/>
  <c r="G4" i="15"/>
  <c r="F4" i="15"/>
  <c r="E4" i="15"/>
  <c r="D4" i="15"/>
  <c r="C4" i="15"/>
  <c r="N60" i="14"/>
  <c r="M60" i="14"/>
  <c r="L60" i="14"/>
  <c r="K60" i="14"/>
  <c r="J60" i="14"/>
  <c r="I60" i="14"/>
  <c r="H60" i="14"/>
  <c r="G60" i="14"/>
  <c r="F60" i="14"/>
  <c r="E60" i="14"/>
  <c r="D60" i="14"/>
  <c r="C60" i="14"/>
  <c r="N64" i="14"/>
  <c r="M64" i="14"/>
  <c r="L64" i="14"/>
  <c r="K64" i="14"/>
  <c r="J64" i="14"/>
  <c r="I64" i="14"/>
  <c r="H64" i="14"/>
  <c r="G64" i="14"/>
  <c r="F64" i="14"/>
  <c r="E64" i="14"/>
  <c r="D64" i="14"/>
  <c r="C64" i="14"/>
  <c r="N68" i="14"/>
  <c r="M68" i="14"/>
  <c r="L68" i="14"/>
  <c r="K68" i="14"/>
  <c r="J68" i="14"/>
  <c r="I68" i="14"/>
  <c r="H68" i="14"/>
  <c r="G68" i="14"/>
  <c r="F68" i="14"/>
  <c r="E68" i="14"/>
  <c r="D68" i="14"/>
  <c r="C68" i="14"/>
  <c r="N72" i="14"/>
  <c r="M72" i="14"/>
  <c r="L72" i="14"/>
  <c r="K72" i="14"/>
  <c r="J72" i="14"/>
  <c r="I72" i="14"/>
  <c r="H72" i="14"/>
  <c r="G72" i="14"/>
  <c r="F72" i="14"/>
  <c r="E72" i="14"/>
  <c r="D72" i="14"/>
  <c r="C72" i="14"/>
  <c r="N76" i="14"/>
  <c r="M76" i="14"/>
  <c r="L76" i="14"/>
  <c r="K76" i="14"/>
  <c r="J76" i="14"/>
  <c r="I76" i="14"/>
  <c r="H76" i="14"/>
  <c r="G76" i="14"/>
  <c r="F76" i="14"/>
  <c r="E76" i="14"/>
  <c r="D76" i="14"/>
  <c r="C76" i="14"/>
  <c r="N80" i="14"/>
  <c r="M80" i="14"/>
  <c r="L80" i="14"/>
  <c r="K80" i="14"/>
  <c r="J80" i="14"/>
  <c r="I80" i="14"/>
  <c r="H80" i="14"/>
  <c r="G80" i="14"/>
  <c r="F80" i="14"/>
  <c r="E80" i="14"/>
  <c r="D80" i="14"/>
  <c r="C80" i="14"/>
  <c r="N84" i="14"/>
  <c r="M84" i="14"/>
  <c r="L84" i="14"/>
  <c r="K84" i="14"/>
  <c r="J84" i="14"/>
  <c r="I84" i="14"/>
  <c r="H84" i="14"/>
  <c r="G84" i="14"/>
  <c r="F84" i="14"/>
  <c r="E84" i="14"/>
  <c r="D84" i="14"/>
  <c r="C84" i="14"/>
  <c r="N88" i="14"/>
  <c r="M88" i="14"/>
  <c r="L88" i="14"/>
  <c r="K88" i="14"/>
  <c r="J88" i="14"/>
  <c r="I88" i="14"/>
  <c r="H88" i="14"/>
  <c r="G88" i="14"/>
  <c r="F88" i="14"/>
  <c r="E88" i="14"/>
  <c r="D88" i="14"/>
  <c r="C88" i="14"/>
  <c r="N92" i="14"/>
  <c r="M92" i="14"/>
  <c r="L92" i="14"/>
  <c r="K92" i="14"/>
  <c r="J92" i="14"/>
  <c r="I92" i="14"/>
  <c r="H92" i="14"/>
  <c r="G92" i="14"/>
  <c r="F92" i="14"/>
  <c r="E92" i="14"/>
  <c r="D92" i="14"/>
  <c r="C92" i="14"/>
  <c r="N96" i="14"/>
  <c r="M96" i="14"/>
  <c r="L96" i="14"/>
  <c r="K96" i="14"/>
  <c r="J96" i="14"/>
  <c r="I96" i="14"/>
  <c r="H96" i="14"/>
  <c r="G96" i="14"/>
  <c r="F96" i="14"/>
  <c r="E96" i="14"/>
  <c r="D96" i="14"/>
  <c r="C96" i="14"/>
  <c r="N56" i="14"/>
  <c r="M56" i="14"/>
  <c r="L56" i="14"/>
  <c r="K56" i="14"/>
  <c r="J56" i="14"/>
  <c r="I56" i="14"/>
  <c r="H56" i="14"/>
  <c r="G56" i="14"/>
  <c r="F56" i="14"/>
  <c r="E56" i="14"/>
  <c r="D56" i="14"/>
  <c r="C56" i="14"/>
  <c r="N52" i="14"/>
  <c r="M52" i="14"/>
  <c r="L52" i="14"/>
  <c r="K52" i="14"/>
  <c r="J52" i="14"/>
  <c r="I52" i="14"/>
  <c r="H52" i="14"/>
  <c r="G52" i="14"/>
  <c r="F52" i="14"/>
  <c r="E52" i="14"/>
  <c r="D52" i="14"/>
  <c r="C52" i="14"/>
  <c r="N48" i="14"/>
  <c r="M48" i="14"/>
  <c r="L48" i="14"/>
  <c r="K48" i="14"/>
  <c r="J48" i="14"/>
  <c r="I48" i="14"/>
  <c r="H48" i="14"/>
  <c r="G48" i="14"/>
  <c r="F48" i="14"/>
  <c r="E48" i="14"/>
  <c r="D48" i="14"/>
  <c r="C48" i="14"/>
  <c r="N44" i="14"/>
  <c r="M44" i="14"/>
  <c r="L44" i="14"/>
  <c r="K44" i="14"/>
  <c r="J44" i="14"/>
  <c r="I44" i="14"/>
  <c r="H44" i="14"/>
  <c r="G44" i="14"/>
  <c r="F44" i="14"/>
  <c r="E44" i="14"/>
  <c r="D44" i="14"/>
  <c r="C44" i="14"/>
  <c r="N40" i="14"/>
  <c r="M40" i="14"/>
  <c r="L40" i="14"/>
  <c r="K40" i="14"/>
  <c r="J40" i="14"/>
  <c r="I40" i="14"/>
  <c r="H40" i="14"/>
  <c r="G40" i="14"/>
  <c r="F40" i="14"/>
  <c r="E40" i="14"/>
  <c r="D40" i="14"/>
  <c r="C40" i="14"/>
  <c r="N36" i="14"/>
  <c r="M36" i="14"/>
  <c r="L36" i="14"/>
  <c r="K36" i="14"/>
  <c r="J36" i="14"/>
  <c r="I36" i="14"/>
  <c r="H36" i="14"/>
  <c r="G36" i="14"/>
  <c r="F36" i="14"/>
  <c r="E36" i="14"/>
  <c r="D36" i="14"/>
  <c r="C36" i="14"/>
  <c r="N32" i="14"/>
  <c r="M32" i="14"/>
  <c r="L32" i="14"/>
  <c r="K32" i="14"/>
  <c r="J32" i="14"/>
  <c r="I32" i="14"/>
  <c r="H32" i="14"/>
  <c r="G32" i="14"/>
  <c r="F32" i="14"/>
  <c r="E32" i="14"/>
  <c r="D32" i="14"/>
  <c r="C32" i="14"/>
  <c r="N28" i="14"/>
  <c r="M28" i="14"/>
  <c r="L28" i="14"/>
  <c r="K28" i="14"/>
  <c r="J28" i="14"/>
  <c r="I28" i="14"/>
  <c r="H28" i="14"/>
  <c r="G28" i="14"/>
  <c r="F28" i="14"/>
  <c r="E28" i="14"/>
  <c r="D28" i="14"/>
  <c r="C28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N8" i="14"/>
  <c r="M8" i="14"/>
  <c r="L8" i="14"/>
  <c r="K8" i="14"/>
  <c r="J8" i="14"/>
  <c r="I8" i="14"/>
  <c r="H8" i="14"/>
  <c r="G8" i="14"/>
  <c r="F8" i="14"/>
  <c r="E8" i="14"/>
  <c r="D8" i="14"/>
  <c r="C8" i="14"/>
  <c r="N4" i="14"/>
  <c r="M4" i="14"/>
  <c r="L4" i="14"/>
  <c r="K4" i="14"/>
  <c r="J4" i="14"/>
  <c r="I4" i="14"/>
  <c r="H4" i="14"/>
  <c r="G4" i="14"/>
  <c r="F4" i="14"/>
  <c r="E4" i="14"/>
  <c r="D4" i="14"/>
  <c r="C4" i="14"/>
  <c r="N24" i="22"/>
  <c r="M24" i="22"/>
  <c r="L24" i="22"/>
  <c r="K24" i="22"/>
  <c r="J24" i="22"/>
  <c r="I24" i="22"/>
  <c r="H24" i="22"/>
  <c r="G24" i="22"/>
  <c r="F24" i="22"/>
  <c r="E24" i="22"/>
  <c r="D24" i="22"/>
  <c r="C24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N8" i="22"/>
  <c r="M8" i="22"/>
  <c r="L8" i="22"/>
  <c r="K8" i="22"/>
  <c r="J8" i="22"/>
  <c r="I8" i="22"/>
  <c r="H8" i="22"/>
  <c r="G8" i="22"/>
  <c r="F8" i="22"/>
  <c r="E8" i="22"/>
  <c r="D8" i="22"/>
  <c r="C8" i="22"/>
  <c r="N4" i="22"/>
  <c r="M4" i="22"/>
  <c r="L4" i="22"/>
  <c r="K4" i="22"/>
  <c r="J4" i="22"/>
  <c r="I4" i="22"/>
  <c r="H4" i="22"/>
  <c r="G4" i="22"/>
  <c r="F4" i="22"/>
  <c r="E4" i="22"/>
  <c r="D4" i="22"/>
  <c r="C4" i="22"/>
  <c r="N8" i="20"/>
  <c r="M8" i="20"/>
  <c r="L8" i="20"/>
  <c r="K8" i="20"/>
  <c r="J8" i="20"/>
  <c r="I8" i="20"/>
  <c r="H8" i="20"/>
  <c r="G8" i="20"/>
  <c r="F8" i="20"/>
  <c r="E8" i="20"/>
  <c r="D8" i="20"/>
  <c r="C8" i="20"/>
  <c r="N4" i="20"/>
  <c r="M4" i="20"/>
  <c r="L4" i="20"/>
  <c r="K4" i="20"/>
  <c r="J4" i="20"/>
  <c r="I4" i="20"/>
  <c r="H4" i="20"/>
  <c r="G4" i="20"/>
  <c r="F4" i="20"/>
  <c r="E4" i="20"/>
  <c r="D4" i="20"/>
  <c r="C4" i="20"/>
  <c r="N52" i="19"/>
  <c r="M52" i="19"/>
  <c r="L52" i="19"/>
  <c r="K52" i="19"/>
  <c r="J52" i="19"/>
  <c r="I52" i="19"/>
  <c r="H52" i="19"/>
  <c r="G52" i="19"/>
  <c r="F52" i="19"/>
  <c r="E52" i="19"/>
  <c r="D52" i="19"/>
  <c r="C52" i="19"/>
  <c r="N48" i="19"/>
  <c r="M48" i="19"/>
  <c r="L48" i="19"/>
  <c r="K48" i="19"/>
  <c r="J48" i="19"/>
  <c r="I48" i="19"/>
  <c r="H48" i="19"/>
  <c r="G48" i="19"/>
  <c r="F48" i="19"/>
  <c r="E48" i="19"/>
  <c r="D48" i="19"/>
  <c r="C48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N36" i="19"/>
  <c r="M36" i="19"/>
  <c r="L36" i="19"/>
  <c r="K36" i="19"/>
  <c r="J36" i="19"/>
  <c r="I36" i="19"/>
  <c r="H36" i="19"/>
  <c r="G36" i="19"/>
  <c r="F36" i="19"/>
  <c r="E36" i="19"/>
  <c r="D36" i="19"/>
  <c r="C36" i="19"/>
  <c r="N32" i="19"/>
  <c r="M32" i="19"/>
  <c r="L32" i="19"/>
  <c r="K32" i="19"/>
  <c r="J32" i="19"/>
  <c r="I32" i="19"/>
  <c r="H32" i="19"/>
  <c r="G32" i="19"/>
  <c r="F32" i="19"/>
  <c r="E32" i="19"/>
  <c r="D32" i="19"/>
  <c r="C32" i="19"/>
  <c r="N28" i="19"/>
  <c r="M28" i="19"/>
  <c r="L28" i="19"/>
  <c r="K28" i="19"/>
  <c r="J28" i="19"/>
  <c r="I28" i="19"/>
  <c r="H28" i="19"/>
  <c r="G28" i="19"/>
  <c r="F28" i="19"/>
  <c r="E28" i="19"/>
  <c r="D28" i="19"/>
  <c r="C28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N20" i="19"/>
  <c r="M20" i="19"/>
  <c r="L20" i="19"/>
  <c r="K20" i="19"/>
  <c r="J20" i="19"/>
  <c r="I20" i="19"/>
  <c r="H20" i="19"/>
  <c r="G20" i="19"/>
  <c r="F20" i="19"/>
  <c r="E20" i="19"/>
  <c r="D20" i="19"/>
  <c r="C20" i="19"/>
  <c r="N16" i="19"/>
  <c r="M16" i="19"/>
  <c r="L16" i="19"/>
  <c r="K16" i="19"/>
  <c r="J16" i="19"/>
  <c r="I16" i="19"/>
  <c r="H16" i="19"/>
  <c r="G16" i="19"/>
  <c r="F16" i="19"/>
  <c r="E16" i="19"/>
  <c r="D16" i="19"/>
  <c r="C16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N8" i="19"/>
  <c r="M8" i="19"/>
  <c r="L8" i="19"/>
  <c r="K8" i="19"/>
  <c r="J8" i="19"/>
  <c r="I8" i="19"/>
  <c r="H8" i="19"/>
  <c r="G8" i="19"/>
  <c r="F8" i="19"/>
  <c r="E8" i="19"/>
  <c r="D8" i="19"/>
  <c r="C8" i="19"/>
  <c r="N4" i="19"/>
  <c r="M4" i="19"/>
  <c r="L4" i="19"/>
  <c r="K4" i="19"/>
  <c r="J4" i="19"/>
  <c r="I4" i="19"/>
  <c r="H4" i="19"/>
  <c r="G4" i="19"/>
  <c r="F4" i="19"/>
  <c r="E4" i="19"/>
  <c r="D4" i="19"/>
  <c r="C4" i="19"/>
  <c r="N4" i="18"/>
  <c r="M4" i="18"/>
  <c r="L4" i="18"/>
  <c r="K4" i="18"/>
  <c r="J4" i="18"/>
  <c r="I4" i="18"/>
  <c r="H4" i="18"/>
  <c r="G4" i="18"/>
  <c r="F4" i="18"/>
  <c r="E4" i="18"/>
  <c r="D4" i="18"/>
  <c r="C4" i="18"/>
  <c r="N36" i="17"/>
  <c r="M36" i="17"/>
  <c r="L36" i="17"/>
  <c r="K36" i="17"/>
  <c r="J36" i="17"/>
  <c r="I36" i="17"/>
  <c r="H36" i="17"/>
  <c r="G36" i="17"/>
  <c r="F36" i="17"/>
  <c r="E36" i="17"/>
  <c r="D36" i="17"/>
  <c r="C36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N8" i="17"/>
  <c r="M8" i="17"/>
  <c r="L8" i="17"/>
  <c r="K8" i="17"/>
  <c r="J8" i="17"/>
  <c r="I8" i="17"/>
  <c r="H8" i="17"/>
  <c r="G8" i="17"/>
  <c r="F8" i="17"/>
  <c r="E8" i="17"/>
  <c r="D8" i="17"/>
  <c r="C8" i="17"/>
  <c r="N4" i="17"/>
  <c r="M4" i="17"/>
  <c r="L4" i="17"/>
  <c r="K4" i="17"/>
  <c r="J4" i="17"/>
  <c r="I4" i="17"/>
  <c r="H4" i="17"/>
  <c r="G4" i="17"/>
  <c r="F4" i="17"/>
  <c r="E4" i="17"/>
  <c r="D4" i="17"/>
  <c r="C4" i="17"/>
  <c r="N12" i="36"/>
  <c r="M12" i="36"/>
  <c r="L12" i="36"/>
  <c r="K12" i="36"/>
  <c r="J12" i="36"/>
  <c r="I12" i="36"/>
  <c r="H12" i="36"/>
  <c r="G12" i="36"/>
  <c r="F12" i="36"/>
  <c r="E12" i="36"/>
  <c r="D12" i="36"/>
  <c r="C12" i="36"/>
  <c r="N8" i="36"/>
  <c r="M8" i="36"/>
  <c r="L8" i="36"/>
  <c r="K8" i="36"/>
  <c r="J8" i="36"/>
  <c r="I8" i="36"/>
  <c r="H8" i="36"/>
  <c r="G8" i="36"/>
  <c r="F8" i="36"/>
  <c r="E8" i="36"/>
  <c r="D8" i="36"/>
  <c r="C8" i="36"/>
  <c r="N4" i="36"/>
  <c r="M4" i="36"/>
  <c r="L4" i="36"/>
  <c r="K4" i="36"/>
  <c r="J4" i="36"/>
  <c r="I4" i="36"/>
  <c r="H4" i="36"/>
  <c r="G4" i="36"/>
  <c r="F4" i="36"/>
  <c r="E4" i="36"/>
  <c r="D4" i="36"/>
  <c r="C4" i="36"/>
  <c r="N20" i="45"/>
  <c r="M20" i="45"/>
  <c r="L20" i="45"/>
  <c r="K20" i="45"/>
  <c r="J20" i="45"/>
  <c r="I20" i="45"/>
  <c r="H20" i="45"/>
  <c r="G20" i="45"/>
  <c r="F20" i="45"/>
  <c r="E20" i="45"/>
  <c r="D20" i="45"/>
  <c r="C20" i="45"/>
  <c r="N16" i="45"/>
  <c r="M16" i="45"/>
  <c r="L16" i="45"/>
  <c r="K16" i="45"/>
  <c r="J16" i="45"/>
  <c r="I16" i="45"/>
  <c r="H16" i="45"/>
  <c r="G16" i="45"/>
  <c r="F16" i="45"/>
  <c r="E16" i="45"/>
  <c r="D16" i="45"/>
  <c r="C16" i="45"/>
  <c r="N12" i="45"/>
  <c r="M12" i="45"/>
  <c r="L12" i="45"/>
  <c r="K12" i="45"/>
  <c r="J12" i="45"/>
  <c r="I12" i="45"/>
  <c r="H12" i="45"/>
  <c r="G12" i="45"/>
  <c r="F12" i="45"/>
  <c r="E12" i="45"/>
  <c r="D12" i="45"/>
  <c r="C12" i="45"/>
  <c r="N8" i="45"/>
  <c r="M8" i="45"/>
  <c r="L8" i="45"/>
  <c r="K8" i="45"/>
  <c r="J8" i="45"/>
  <c r="I8" i="45"/>
  <c r="H8" i="45"/>
  <c r="G8" i="45"/>
  <c r="F8" i="45"/>
  <c r="E8" i="45"/>
  <c r="D8" i="45"/>
  <c r="C8" i="45"/>
  <c r="N4" i="45"/>
  <c r="M4" i="45"/>
  <c r="L4" i="45"/>
  <c r="K4" i="45"/>
  <c r="J4" i="45"/>
  <c r="I4" i="45"/>
  <c r="H4" i="45"/>
  <c r="G4" i="45"/>
  <c r="F4" i="45"/>
  <c r="E4" i="45"/>
  <c r="D4" i="45"/>
  <c r="C4" i="45"/>
  <c r="N20" i="44"/>
  <c r="M20" i="44"/>
  <c r="L20" i="44"/>
  <c r="K20" i="44"/>
  <c r="J20" i="44"/>
  <c r="I20" i="44"/>
  <c r="H20" i="44"/>
  <c r="G20" i="44"/>
  <c r="F20" i="44"/>
  <c r="E20" i="44"/>
  <c r="D20" i="44"/>
  <c r="C20" i="44"/>
  <c r="N16" i="44"/>
  <c r="M16" i="44"/>
  <c r="L16" i="44"/>
  <c r="K16" i="44"/>
  <c r="J16" i="44"/>
  <c r="I16" i="44"/>
  <c r="H16" i="44"/>
  <c r="G16" i="44"/>
  <c r="F16" i="44"/>
  <c r="E16" i="44"/>
  <c r="D16" i="44"/>
  <c r="C16" i="44"/>
  <c r="N12" i="44"/>
  <c r="M12" i="44"/>
  <c r="L12" i="44"/>
  <c r="K12" i="44"/>
  <c r="J12" i="44"/>
  <c r="I12" i="44"/>
  <c r="H12" i="44"/>
  <c r="G12" i="44"/>
  <c r="F12" i="44"/>
  <c r="E12" i="44"/>
  <c r="D12" i="44"/>
  <c r="C12" i="44"/>
  <c r="N8" i="44"/>
  <c r="M8" i="44"/>
  <c r="L8" i="44"/>
  <c r="K8" i="44"/>
  <c r="J8" i="44"/>
  <c r="I8" i="44"/>
  <c r="H8" i="44"/>
  <c r="G8" i="44"/>
  <c r="F8" i="44"/>
  <c r="E8" i="44"/>
  <c r="D8" i="44"/>
  <c r="C8" i="44"/>
  <c r="N4" i="44"/>
  <c r="M4" i="44"/>
  <c r="L4" i="44"/>
  <c r="K4" i="44"/>
  <c r="J4" i="44"/>
  <c r="I4" i="44"/>
  <c r="H4" i="44"/>
  <c r="G4" i="44"/>
  <c r="F4" i="44"/>
  <c r="E4" i="44"/>
  <c r="D4" i="44"/>
  <c r="C4" i="44"/>
  <c r="N16" i="43"/>
  <c r="M16" i="43"/>
  <c r="L16" i="43"/>
  <c r="K16" i="43"/>
  <c r="J16" i="43"/>
  <c r="I16" i="43"/>
  <c r="H16" i="43"/>
  <c r="G16" i="43"/>
  <c r="F16" i="43"/>
  <c r="E16" i="43"/>
  <c r="D16" i="43"/>
  <c r="C16" i="43"/>
  <c r="N12" i="43"/>
  <c r="M12" i="43"/>
  <c r="L12" i="43"/>
  <c r="K12" i="43"/>
  <c r="J12" i="43"/>
  <c r="I12" i="43"/>
  <c r="H12" i="43"/>
  <c r="G12" i="43"/>
  <c r="F12" i="43"/>
  <c r="E12" i="43"/>
  <c r="D12" i="43"/>
  <c r="C12" i="43"/>
  <c r="N8" i="43"/>
  <c r="M8" i="43"/>
  <c r="L8" i="43"/>
  <c r="K8" i="43"/>
  <c r="J8" i="43"/>
  <c r="I8" i="43"/>
  <c r="H8" i="43"/>
  <c r="G8" i="43"/>
  <c r="F8" i="43"/>
  <c r="E8" i="43"/>
  <c r="D8" i="43"/>
  <c r="C8" i="43"/>
  <c r="N4" i="43"/>
  <c r="M4" i="43"/>
  <c r="L4" i="43"/>
  <c r="K4" i="43"/>
  <c r="J4" i="43"/>
  <c r="I4" i="43"/>
  <c r="H4" i="43"/>
  <c r="G4" i="43"/>
  <c r="F4" i="43"/>
  <c r="E4" i="43"/>
  <c r="D4" i="43"/>
  <c r="C4" i="43"/>
  <c r="N24" i="42"/>
  <c r="M24" i="42"/>
  <c r="L24" i="42"/>
  <c r="K24" i="42"/>
  <c r="J24" i="42"/>
  <c r="I24" i="42"/>
  <c r="H24" i="42"/>
  <c r="G24" i="42"/>
  <c r="F24" i="42"/>
  <c r="E24" i="42"/>
  <c r="D24" i="42"/>
  <c r="C24" i="42"/>
  <c r="N20" i="42"/>
  <c r="M20" i="42"/>
  <c r="L20" i="42"/>
  <c r="K20" i="42"/>
  <c r="J20" i="42"/>
  <c r="I20" i="42"/>
  <c r="H20" i="42"/>
  <c r="G20" i="42"/>
  <c r="F20" i="42"/>
  <c r="E20" i="42"/>
  <c r="D20" i="42"/>
  <c r="C20" i="42"/>
  <c r="N16" i="42"/>
  <c r="M16" i="42"/>
  <c r="L16" i="42"/>
  <c r="K16" i="42"/>
  <c r="J16" i="42"/>
  <c r="I16" i="42"/>
  <c r="H16" i="42"/>
  <c r="G16" i="42"/>
  <c r="F16" i="42"/>
  <c r="E16" i="42"/>
  <c r="D16" i="42"/>
  <c r="C16" i="42"/>
  <c r="N12" i="42"/>
  <c r="M12" i="42"/>
  <c r="L12" i="42"/>
  <c r="K12" i="42"/>
  <c r="J12" i="42"/>
  <c r="I12" i="42"/>
  <c r="H12" i="42"/>
  <c r="G12" i="42"/>
  <c r="F12" i="42"/>
  <c r="E12" i="42"/>
  <c r="D12" i="42"/>
  <c r="C12" i="42"/>
  <c r="N8" i="42"/>
  <c r="M8" i="42"/>
  <c r="L8" i="42"/>
  <c r="K8" i="42"/>
  <c r="J8" i="42"/>
  <c r="I8" i="42"/>
  <c r="H8" i="42"/>
  <c r="G8" i="42"/>
  <c r="F8" i="42"/>
  <c r="E8" i="42"/>
  <c r="D8" i="42"/>
  <c r="C8" i="42"/>
  <c r="N4" i="42"/>
  <c r="M4" i="42"/>
  <c r="L4" i="42"/>
  <c r="K4" i="42"/>
  <c r="J4" i="42"/>
  <c r="I4" i="42"/>
  <c r="H4" i="42"/>
  <c r="G4" i="42"/>
  <c r="F4" i="42"/>
  <c r="E4" i="42"/>
  <c r="D4" i="42"/>
  <c r="C4" i="42"/>
  <c r="N12" i="41"/>
  <c r="M12" i="41"/>
  <c r="L12" i="41"/>
  <c r="K12" i="41"/>
  <c r="J12" i="41"/>
  <c r="I12" i="41"/>
  <c r="H12" i="41"/>
  <c r="G12" i="41"/>
  <c r="F12" i="41"/>
  <c r="E12" i="41"/>
  <c r="D12" i="41"/>
  <c r="C12" i="41"/>
  <c r="N8" i="41"/>
  <c r="M8" i="41"/>
  <c r="L8" i="41"/>
  <c r="K8" i="41"/>
  <c r="J8" i="41"/>
  <c r="I8" i="41"/>
  <c r="H8" i="41"/>
  <c r="G8" i="41"/>
  <c r="F8" i="41"/>
  <c r="E8" i="41"/>
  <c r="D8" i="41"/>
  <c r="C8" i="41"/>
  <c r="N4" i="41"/>
  <c r="M4" i="41"/>
  <c r="L4" i="41"/>
  <c r="K4" i="41"/>
  <c r="J4" i="41"/>
  <c r="I4" i="41"/>
  <c r="H4" i="41"/>
  <c r="G4" i="41"/>
  <c r="F4" i="41"/>
  <c r="E4" i="41"/>
  <c r="D4" i="41"/>
  <c r="C4" i="41"/>
  <c r="N4" i="40"/>
  <c r="M4" i="40"/>
  <c r="L4" i="40"/>
  <c r="K4" i="40"/>
  <c r="J4" i="40"/>
  <c r="I4" i="40"/>
  <c r="H4" i="40"/>
  <c r="G4" i="40"/>
  <c r="F4" i="40"/>
  <c r="E4" i="40"/>
  <c r="D4" i="40"/>
  <c r="C4" i="40"/>
  <c r="N32" i="39"/>
  <c r="M32" i="39"/>
  <c r="L32" i="39"/>
  <c r="K32" i="39"/>
  <c r="J32" i="39"/>
  <c r="I32" i="39"/>
  <c r="H32" i="39"/>
  <c r="G32" i="39"/>
  <c r="F32" i="39"/>
  <c r="E32" i="39"/>
  <c r="D32" i="39"/>
  <c r="C32" i="39"/>
  <c r="N28" i="39"/>
  <c r="M28" i="39"/>
  <c r="L28" i="39"/>
  <c r="K28" i="39"/>
  <c r="J28" i="39"/>
  <c r="I28" i="39"/>
  <c r="H28" i="39"/>
  <c r="G28" i="39"/>
  <c r="F28" i="39"/>
  <c r="E28" i="39"/>
  <c r="D28" i="39"/>
  <c r="C28" i="39"/>
  <c r="N24" i="39"/>
  <c r="M24" i="39"/>
  <c r="L24" i="39"/>
  <c r="K24" i="39"/>
  <c r="J24" i="39"/>
  <c r="I24" i="39"/>
  <c r="H24" i="39"/>
  <c r="G24" i="39"/>
  <c r="F24" i="39"/>
  <c r="E24" i="39"/>
  <c r="D24" i="39"/>
  <c r="C24" i="39"/>
  <c r="N20" i="39"/>
  <c r="M20" i="39"/>
  <c r="L20" i="39"/>
  <c r="K20" i="39"/>
  <c r="J20" i="39"/>
  <c r="I20" i="39"/>
  <c r="H20" i="39"/>
  <c r="G20" i="39"/>
  <c r="F20" i="39"/>
  <c r="E20" i="39"/>
  <c r="D20" i="39"/>
  <c r="C20" i="39"/>
  <c r="N16" i="39"/>
  <c r="M16" i="39"/>
  <c r="L16" i="39"/>
  <c r="K16" i="39"/>
  <c r="J16" i="39"/>
  <c r="I16" i="39"/>
  <c r="H16" i="39"/>
  <c r="G16" i="39"/>
  <c r="F16" i="39"/>
  <c r="E16" i="39"/>
  <c r="D16" i="39"/>
  <c r="C16" i="39"/>
  <c r="N12" i="39"/>
  <c r="M12" i="39"/>
  <c r="L12" i="39"/>
  <c r="K12" i="39"/>
  <c r="J12" i="39"/>
  <c r="I12" i="39"/>
  <c r="H12" i="39"/>
  <c r="G12" i="39"/>
  <c r="F12" i="39"/>
  <c r="E12" i="39"/>
  <c r="D12" i="39"/>
  <c r="C12" i="39"/>
  <c r="N8" i="39"/>
  <c r="M8" i="39"/>
  <c r="L8" i="39"/>
  <c r="K8" i="39"/>
  <c r="J8" i="39"/>
  <c r="I8" i="39"/>
  <c r="H8" i="39"/>
  <c r="G8" i="39"/>
  <c r="F8" i="39"/>
  <c r="E8" i="39"/>
  <c r="D8" i="39"/>
  <c r="C8" i="39"/>
  <c r="N4" i="39"/>
  <c r="M4" i="39"/>
  <c r="L4" i="39"/>
  <c r="K4" i="39"/>
  <c r="J4" i="39"/>
  <c r="I4" i="39"/>
  <c r="H4" i="39"/>
  <c r="G4" i="39"/>
  <c r="F4" i="39"/>
  <c r="E4" i="39"/>
  <c r="D4" i="39"/>
  <c r="C4" i="39"/>
  <c r="N4" i="38"/>
  <c r="M4" i="38"/>
  <c r="L4" i="38"/>
  <c r="K4" i="38"/>
  <c r="J4" i="38"/>
  <c r="I4" i="38"/>
  <c r="H4" i="38"/>
  <c r="G4" i="38"/>
  <c r="F4" i="38"/>
  <c r="E4" i="38"/>
  <c r="D4" i="38"/>
  <c r="C4" i="38"/>
  <c r="N24" i="47"/>
  <c r="M24" i="47"/>
  <c r="L24" i="47"/>
  <c r="K24" i="47"/>
  <c r="J24" i="47"/>
  <c r="I24" i="47"/>
  <c r="H24" i="47"/>
  <c r="G24" i="47"/>
  <c r="F24" i="47"/>
  <c r="E24" i="47"/>
  <c r="D24" i="47"/>
  <c r="C24" i="47"/>
  <c r="N20" i="47"/>
  <c r="M20" i="47"/>
  <c r="L20" i="47"/>
  <c r="K20" i="47"/>
  <c r="J20" i="47"/>
  <c r="I20" i="47"/>
  <c r="H20" i="47"/>
  <c r="G20" i="47"/>
  <c r="F20" i="47"/>
  <c r="E20" i="47"/>
  <c r="D20" i="47"/>
  <c r="C20" i="47"/>
  <c r="N16" i="47"/>
  <c r="M16" i="47"/>
  <c r="L16" i="47"/>
  <c r="K16" i="47"/>
  <c r="J16" i="47"/>
  <c r="I16" i="47"/>
  <c r="H16" i="47"/>
  <c r="G16" i="47"/>
  <c r="F16" i="47"/>
  <c r="E16" i="47"/>
  <c r="D16" i="47"/>
  <c r="C16" i="47"/>
  <c r="N12" i="47"/>
  <c r="M12" i="47"/>
  <c r="L12" i="47"/>
  <c r="K12" i="47"/>
  <c r="J12" i="47"/>
  <c r="I12" i="47"/>
  <c r="H12" i="47"/>
  <c r="G12" i="47"/>
  <c r="F12" i="47"/>
  <c r="E12" i="47"/>
  <c r="D12" i="47"/>
  <c r="C12" i="47"/>
  <c r="N8" i="47"/>
  <c r="M8" i="47"/>
  <c r="L8" i="47"/>
  <c r="K8" i="47"/>
  <c r="J8" i="47"/>
  <c r="I8" i="47"/>
  <c r="H8" i="47"/>
  <c r="G8" i="47"/>
  <c r="F8" i="47"/>
  <c r="E8" i="47"/>
  <c r="D8" i="47"/>
  <c r="C8" i="47"/>
  <c r="N4" i="47"/>
  <c r="M4" i="47"/>
  <c r="L4" i="47"/>
  <c r="K4" i="47"/>
  <c r="J4" i="47"/>
  <c r="I4" i="47"/>
  <c r="H4" i="47"/>
  <c r="G4" i="47"/>
  <c r="F4" i="47"/>
  <c r="E4" i="47"/>
  <c r="D4" i="47"/>
  <c r="C4" i="47"/>
  <c r="N56" i="64"/>
  <c r="M56" i="64"/>
  <c r="L56" i="64"/>
  <c r="K56" i="64"/>
  <c r="J56" i="64"/>
  <c r="I56" i="64"/>
  <c r="H56" i="64"/>
  <c r="G56" i="64"/>
  <c r="F56" i="64"/>
  <c r="E56" i="64"/>
  <c r="D56" i="64"/>
  <c r="C56" i="64"/>
  <c r="N52" i="64"/>
  <c r="M52" i="64"/>
  <c r="L52" i="64"/>
  <c r="K52" i="64"/>
  <c r="J52" i="64"/>
  <c r="I52" i="64"/>
  <c r="H52" i="64"/>
  <c r="G52" i="64"/>
  <c r="F52" i="64"/>
  <c r="E52" i="64"/>
  <c r="D52" i="64"/>
  <c r="C52" i="64"/>
  <c r="N48" i="64"/>
  <c r="M48" i="64"/>
  <c r="L48" i="64"/>
  <c r="K48" i="64"/>
  <c r="J48" i="64"/>
  <c r="I48" i="64"/>
  <c r="H48" i="64"/>
  <c r="G48" i="64"/>
  <c r="F48" i="64"/>
  <c r="E48" i="64"/>
  <c r="D48" i="64"/>
  <c r="C48" i="64"/>
  <c r="N44" i="64"/>
  <c r="M44" i="64"/>
  <c r="L44" i="64"/>
  <c r="K44" i="64"/>
  <c r="J44" i="64"/>
  <c r="I44" i="64"/>
  <c r="H44" i="64"/>
  <c r="G44" i="64"/>
  <c r="F44" i="64"/>
  <c r="E44" i="64"/>
  <c r="D44" i="64"/>
  <c r="C44" i="64"/>
  <c r="N40" i="64"/>
  <c r="M40" i="64"/>
  <c r="L40" i="64"/>
  <c r="K40" i="64"/>
  <c r="J40" i="64"/>
  <c r="I40" i="64"/>
  <c r="H40" i="64"/>
  <c r="G40" i="64"/>
  <c r="F40" i="64"/>
  <c r="E40" i="64"/>
  <c r="D40" i="64"/>
  <c r="C40" i="64"/>
  <c r="N36" i="64"/>
  <c r="M36" i="64"/>
  <c r="L36" i="64"/>
  <c r="K36" i="64"/>
  <c r="J36" i="64"/>
  <c r="I36" i="64"/>
  <c r="H36" i="64"/>
  <c r="G36" i="64"/>
  <c r="F36" i="64"/>
  <c r="E36" i="64"/>
  <c r="D36" i="64"/>
  <c r="C36" i="64"/>
  <c r="N32" i="64"/>
  <c r="M32" i="64"/>
  <c r="L32" i="64"/>
  <c r="K32" i="64"/>
  <c r="J32" i="64"/>
  <c r="I32" i="64"/>
  <c r="H32" i="64"/>
  <c r="G32" i="64"/>
  <c r="F32" i="64"/>
  <c r="E32" i="64"/>
  <c r="D32" i="64"/>
  <c r="C32" i="64"/>
  <c r="N28" i="64"/>
  <c r="M28" i="64"/>
  <c r="L28" i="64"/>
  <c r="K28" i="64"/>
  <c r="J28" i="64"/>
  <c r="I28" i="64"/>
  <c r="H28" i="64"/>
  <c r="G28" i="64"/>
  <c r="F28" i="64"/>
  <c r="E28" i="64"/>
  <c r="D28" i="64"/>
  <c r="C28" i="64"/>
  <c r="N24" i="64"/>
  <c r="M24" i="64"/>
  <c r="L24" i="64"/>
  <c r="K24" i="64"/>
  <c r="J24" i="64"/>
  <c r="I24" i="64"/>
  <c r="H24" i="64"/>
  <c r="G24" i="64"/>
  <c r="F24" i="64"/>
  <c r="E24" i="64"/>
  <c r="D24" i="64"/>
  <c r="C24" i="64"/>
  <c r="N20" i="64"/>
  <c r="M20" i="64"/>
  <c r="L20" i="64"/>
  <c r="K20" i="64"/>
  <c r="J20" i="64"/>
  <c r="I20" i="64"/>
  <c r="H20" i="64"/>
  <c r="G20" i="64"/>
  <c r="F20" i="64"/>
  <c r="E20" i="64"/>
  <c r="D20" i="64"/>
  <c r="C20" i="64"/>
  <c r="N16" i="64"/>
  <c r="M16" i="64"/>
  <c r="L16" i="64"/>
  <c r="K16" i="64"/>
  <c r="J16" i="64"/>
  <c r="I16" i="64"/>
  <c r="H16" i="64"/>
  <c r="G16" i="64"/>
  <c r="F16" i="64"/>
  <c r="E16" i="64"/>
  <c r="D16" i="64"/>
  <c r="C16" i="64"/>
  <c r="N12" i="64"/>
  <c r="M12" i="64"/>
  <c r="L12" i="64"/>
  <c r="K12" i="64"/>
  <c r="J12" i="64"/>
  <c r="I12" i="64"/>
  <c r="H12" i="64"/>
  <c r="G12" i="64"/>
  <c r="F12" i="64"/>
  <c r="E12" i="64"/>
  <c r="D12" i="64"/>
  <c r="C12" i="64"/>
  <c r="N8" i="64"/>
  <c r="M8" i="64"/>
  <c r="L8" i="64"/>
  <c r="K8" i="64"/>
  <c r="J8" i="64"/>
  <c r="I8" i="64"/>
  <c r="H8" i="64"/>
  <c r="G8" i="64"/>
  <c r="F8" i="64"/>
  <c r="E8" i="64"/>
  <c r="D8" i="64"/>
  <c r="C8" i="64"/>
  <c r="N4" i="64"/>
  <c r="M4" i="64"/>
  <c r="L4" i="64"/>
  <c r="K4" i="64"/>
  <c r="J4" i="64"/>
  <c r="I4" i="64"/>
  <c r="H4" i="64"/>
  <c r="G4" i="64"/>
  <c r="F4" i="64"/>
  <c r="E4" i="64"/>
  <c r="D4" i="64"/>
  <c r="C4" i="64"/>
  <c r="N4" i="63"/>
  <c r="M4" i="63"/>
  <c r="L4" i="63"/>
  <c r="K4" i="63"/>
  <c r="J4" i="63"/>
  <c r="I4" i="63"/>
  <c r="H4" i="63"/>
  <c r="G4" i="63"/>
  <c r="F4" i="63"/>
  <c r="E4" i="63"/>
  <c r="D4" i="63"/>
  <c r="C4" i="63"/>
  <c r="N4" i="62"/>
  <c r="M4" i="62"/>
  <c r="L4" i="62"/>
  <c r="K4" i="62"/>
  <c r="J4" i="62"/>
  <c r="I4" i="62"/>
  <c r="H4" i="62"/>
  <c r="G4" i="62"/>
  <c r="F4" i="62"/>
  <c r="E4" i="62"/>
  <c r="D4" i="62"/>
  <c r="C4" i="62"/>
  <c r="N36" i="61"/>
  <c r="M36" i="61"/>
  <c r="L36" i="61"/>
  <c r="K36" i="61"/>
  <c r="J36" i="61"/>
  <c r="I36" i="61"/>
  <c r="H36" i="61"/>
  <c r="G36" i="61"/>
  <c r="F36" i="61"/>
  <c r="E36" i="61"/>
  <c r="D36" i="61"/>
  <c r="C36" i="61"/>
  <c r="N32" i="61"/>
  <c r="M32" i="61"/>
  <c r="L32" i="61"/>
  <c r="K32" i="61"/>
  <c r="J32" i="61"/>
  <c r="I32" i="61"/>
  <c r="H32" i="61"/>
  <c r="G32" i="61"/>
  <c r="F32" i="61"/>
  <c r="E32" i="61"/>
  <c r="D32" i="61"/>
  <c r="C32" i="61"/>
  <c r="N28" i="61"/>
  <c r="M28" i="61"/>
  <c r="L28" i="61"/>
  <c r="K28" i="61"/>
  <c r="J28" i="61"/>
  <c r="I28" i="61"/>
  <c r="H28" i="61"/>
  <c r="G28" i="61"/>
  <c r="F28" i="61"/>
  <c r="E28" i="61"/>
  <c r="D28" i="61"/>
  <c r="C28" i="61"/>
  <c r="N24" i="61"/>
  <c r="M24" i="61"/>
  <c r="L24" i="61"/>
  <c r="K24" i="61"/>
  <c r="J24" i="61"/>
  <c r="I24" i="61"/>
  <c r="H24" i="61"/>
  <c r="G24" i="61"/>
  <c r="F24" i="61"/>
  <c r="E24" i="61"/>
  <c r="D24" i="61"/>
  <c r="C24" i="61"/>
  <c r="N20" i="61"/>
  <c r="M20" i="61"/>
  <c r="L20" i="61"/>
  <c r="K20" i="61"/>
  <c r="J20" i="61"/>
  <c r="I20" i="61"/>
  <c r="H20" i="61"/>
  <c r="G20" i="61"/>
  <c r="F20" i="61"/>
  <c r="E20" i="61"/>
  <c r="D20" i="61"/>
  <c r="C20" i="61"/>
  <c r="N16" i="61"/>
  <c r="M16" i="61"/>
  <c r="L16" i="61"/>
  <c r="K16" i="61"/>
  <c r="J16" i="61"/>
  <c r="I16" i="61"/>
  <c r="H16" i="61"/>
  <c r="G16" i="61"/>
  <c r="F16" i="61"/>
  <c r="E16" i="61"/>
  <c r="D16" i="61"/>
  <c r="C16" i="61"/>
  <c r="N12" i="61"/>
  <c r="M12" i="61"/>
  <c r="L12" i="61"/>
  <c r="K12" i="61"/>
  <c r="J12" i="61"/>
  <c r="I12" i="61"/>
  <c r="H12" i="61"/>
  <c r="G12" i="61"/>
  <c r="F12" i="61"/>
  <c r="E12" i="61"/>
  <c r="D12" i="61"/>
  <c r="C12" i="61"/>
  <c r="N8" i="61"/>
  <c r="M8" i="61"/>
  <c r="L8" i="61"/>
  <c r="K8" i="61"/>
  <c r="J8" i="61"/>
  <c r="I8" i="61"/>
  <c r="H8" i="61"/>
  <c r="G8" i="61"/>
  <c r="F8" i="61"/>
  <c r="E8" i="61"/>
  <c r="D8" i="61"/>
  <c r="C8" i="61"/>
  <c r="N4" i="61"/>
  <c r="M4" i="61"/>
  <c r="L4" i="61"/>
  <c r="K4" i="61"/>
  <c r="J4" i="61"/>
  <c r="I4" i="61"/>
  <c r="H4" i="61"/>
  <c r="G4" i="61"/>
  <c r="F4" i="61"/>
  <c r="E4" i="61"/>
  <c r="D4" i="61"/>
  <c r="C4" i="61"/>
  <c r="N20" i="60"/>
  <c r="M20" i="60"/>
  <c r="L20" i="60"/>
  <c r="K20" i="60"/>
  <c r="J20" i="60"/>
  <c r="I20" i="60"/>
  <c r="H20" i="60"/>
  <c r="G20" i="60"/>
  <c r="F20" i="60"/>
  <c r="E20" i="60"/>
  <c r="D20" i="60"/>
  <c r="C20" i="60"/>
  <c r="N16" i="60"/>
  <c r="M16" i="60"/>
  <c r="L16" i="60"/>
  <c r="K16" i="60"/>
  <c r="J16" i="60"/>
  <c r="I16" i="60"/>
  <c r="H16" i="60"/>
  <c r="G16" i="60"/>
  <c r="F16" i="60"/>
  <c r="E16" i="60"/>
  <c r="D16" i="60"/>
  <c r="C16" i="60"/>
  <c r="N12" i="60"/>
  <c r="M12" i="60"/>
  <c r="L12" i="60"/>
  <c r="K12" i="60"/>
  <c r="J12" i="60"/>
  <c r="I12" i="60"/>
  <c r="H12" i="60"/>
  <c r="G12" i="60"/>
  <c r="F12" i="60"/>
  <c r="E12" i="60"/>
  <c r="D12" i="60"/>
  <c r="C12" i="60"/>
  <c r="N8" i="60"/>
  <c r="M8" i="60"/>
  <c r="L8" i="60"/>
  <c r="K8" i="60"/>
  <c r="J8" i="60"/>
  <c r="I8" i="60"/>
  <c r="H8" i="60"/>
  <c r="G8" i="60"/>
  <c r="F8" i="60"/>
  <c r="E8" i="60"/>
  <c r="D8" i="60"/>
  <c r="C8" i="60"/>
  <c r="N4" i="60"/>
  <c r="M4" i="60"/>
  <c r="L4" i="60"/>
  <c r="K4" i="60"/>
  <c r="J4" i="60"/>
  <c r="I4" i="60"/>
  <c r="H4" i="60"/>
  <c r="G4" i="60"/>
  <c r="F4" i="60"/>
  <c r="E4" i="60"/>
  <c r="D4" i="60"/>
  <c r="C4" i="60"/>
  <c r="N12" i="59"/>
  <c r="M12" i="59"/>
  <c r="L12" i="59"/>
  <c r="K12" i="59"/>
  <c r="J12" i="59"/>
  <c r="I12" i="59"/>
  <c r="H12" i="59"/>
  <c r="G12" i="59"/>
  <c r="F12" i="59"/>
  <c r="E12" i="59"/>
  <c r="D12" i="59"/>
  <c r="C12" i="59"/>
  <c r="N8" i="59"/>
  <c r="M8" i="59"/>
  <c r="L8" i="59"/>
  <c r="K8" i="59"/>
  <c r="J8" i="59"/>
  <c r="I8" i="59"/>
  <c r="H8" i="59"/>
  <c r="G8" i="59"/>
  <c r="F8" i="59"/>
  <c r="E8" i="59"/>
  <c r="D8" i="59"/>
  <c r="C8" i="59"/>
  <c r="N4" i="59"/>
  <c r="M4" i="59"/>
  <c r="L4" i="59"/>
  <c r="K4" i="59"/>
  <c r="J4" i="59"/>
  <c r="I4" i="59"/>
  <c r="H4" i="59"/>
  <c r="G4" i="59"/>
  <c r="F4" i="59"/>
  <c r="E4" i="59"/>
  <c r="D4" i="59"/>
  <c r="C4" i="59"/>
  <c r="N12" i="58"/>
  <c r="M12" i="58"/>
  <c r="L12" i="58"/>
  <c r="K12" i="58"/>
  <c r="J12" i="58"/>
  <c r="I12" i="58"/>
  <c r="H12" i="58"/>
  <c r="G12" i="58"/>
  <c r="F12" i="58"/>
  <c r="E12" i="58"/>
  <c r="D12" i="58"/>
  <c r="C12" i="58"/>
  <c r="N8" i="58"/>
  <c r="M8" i="58"/>
  <c r="L8" i="58"/>
  <c r="K8" i="58"/>
  <c r="J8" i="58"/>
  <c r="I8" i="58"/>
  <c r="H8" i="58"/>
  <c r="G8" i="58"/>
  <c r="F8" i="58"/>
  <c r="E8" i="58"/>
  <c r="D8" i="58"/>
  <c r="C8" i="58"/>
  <c r="N4" i="58"/>
  <c r="M4" i="58"/>
  <c r="L4" i="58"/>
  <c r="K4" i="58"/>
  <c r="J4" i="58"/>
  <c r="I4" i="58"/>
  <c r="H4" i="58"/>
  <c r="G4" i="58"/>
  <c r="F4" i="58"/>
  <c r="E4" i="58"/>
  <c r="D4" i="58"/>
  <c r="C4" i="58"/>
  <c r="N12" i="57"/>
  <c r="M12" i="57"/>
  <c r="L12" i="57"/>
  <c r="K12" i="57"/>
  <c r="J12" i="57"/>
  <c r="I12" i="57"/>
  <c r="H12" i="57"/>
  <c r="G12" i="57"/>
  <c r="F12" i="57"/>
  <c r="E12" i="57"/>
  <c r="D12" i="57"/>
  <c r="C12" i="57"/>
  <c r="N8" i="57"/>
  <c r="M8" i="57"/>
  <c r="L8" i="57"/>
  <c r="K8" i="57"/>
  <c r="J8" i="57"/>
  <c r="I8" i="57"/>
  <c r="H8" i="57"/>
  <c r="G8" i="57"/>
  <c r="F8" i="57"/>
  <c r="E8" i="57"/>
  <c r="D8" i="57"/>
  <c r="C8" i="57"/>
  <c r="N4" i="57"/>
  <c r="M4" i="57"/>
  <c r="L4" i="57"/>
  <c r="K4" i="57"/>
  <c r="J4" i="57"/>
  <c r="I4" i="57"/>
  <c r="H4" i="57"/>
  <c r="G4" i="57"/>
  <c r="F4" i="57"/>
  <c r="E4" i="57"/>
  <c r="D4" i="57"/>
  <c r="C4" i="57"/>
  <c r="N4" i="56"/>
  <c r="M4" i="56"/>
  <c r="L4" i="56"/>
  <c r="K4" i="56"/>
  <c r="J4" i="56"/>
  <c r="I4" i="56"/>
  <c r="H4" i="56"/>
  <c r="G4" i="56"/>
  <c r="F4" i="56"/>
  <c r="E4" i="56"/>
  <c r="D4" i="56"/>
  <c r="C4" i="56"/>
  <c r="N8" i="55"/>
  <c r="M8" i="55"/>
  <c r="L8" i="55"/>
  <c r="K8" i="55"/>
  <c r="J8" i="55"/>
  <c r="I8" i="55"/>
  <c r="H8" i="55"/>
  <c r="G8" i="55"/>
  <c r="F8" i="55"/>
  <c r="E8" i="55"/>
  <c r="D8" i="55"/>
  <c r="C8" i="55"/>
  <c r="N4" i="55"/>
  <c r="M4" i="55"/>
  <c r="L4" i="55"/>
  <c r="K4" i="55"/>
  <c r="J4" i="55"/>
  <c r="I4" i="55"/>
  <c r="H4" i="55"/>
  <c r="G4" i="55"/>
  <c r="F4" i="55"/>
  <c r="E4" i="55"/>
  <c r="D4" i="55"/>
  <c r="C4" i="55"/>
  <c r="N12" i="54"/>
  <c r="M12" i="54"/>
  <c r="L12" i="54"/>
  <c r="K12" i="54"/>
  <c r="J12" i="54"/>
  <c r="I12" i="54"/>
  <c r="H12" i="54"/>
  <c r="G12" i="54"/>
  <c r="F12" i="54"/>
  <c r="E12" i="54"/>
  <c r="D12" i="54"/>
  <c r="C12" i="54"/>
  <c r="N8" i="54"/>
  <c r="M8" i="54"/>
  <c r="L8" i="54"/>
  <c r="K8" i="54"/>
  <c r="J8" i="54"/>
  <c r="I8" i="54"/>
  <c r="H8" i="54"/>
  <c r="G8" i="54"/>
  <c r="F8" i="54"/>
  <c r="E8" i="54"/>
  <c r="D8" i="54"/>
  <c r="C8" i="54"/>
  <c r="N4" i="54"/>
  <c r="M4" i="54"/>
  <c r="L4" i="54"/>
  <c r="K4" i="54"/>
  <c r="J4" i="54"/>
  <c r="I4" i="54"/>
  <c r="H4" i="54"/>
  <c r="G4" i="54"/>
  <c r="F4" i="54"/>
  <c r="E4" i="54"/>
  <c r="D4" i="54"/>
  <c r="C4" i="54"/>
  <c r="N12" i="53"/>
  <c r="M12" i="53"/>
  <c r="L12" i="53"/>
  <c r="K12" i="53"/>
  <c r="J12" i="53"/>
  <c r="I12" i="53"/>
  <c r="H12" i="53"/>
  <c r="G12" i="53"/>
  <c r="F12" i="53"/>
  <c r="E12" i="53"/>
  <c r="D12" i="53"/>
  <c r="C12" i="53"/>
  <c r="N8" i="53"/>
  <c r="M8" i="53"/>
  <c r="L8" i="53"/>
  <c r="K8" i="53"/>
  <c r="J8" i="53"/>
  <c r="I8" i="53"/>
  <c r="H8" i="53"/>
  <c r="G8" i="53"/>
  <c r="F8" i="53"/>
  <c r="E8" i="53"/>
  <c r="D8" i="53"/>
  <c r="C8" i="53"/>
  <c r="N4" i="53"/>
  <c r="M4" i="53"/>
  <c r="L4" i="53"/>
  <c r="K4" i="53"/>
  <c r="J4" i="53"/>
  <c r="I4" i="53"/>
  <c r="H4" i="53"/>
  <c r="G4" i="53"/>
  <c r="F4" i="53"/>
  <c r="E4" i="53"/>
  <c r="D4" i="53"/>
  <c r="C4" i="53"/>
  <c r="N8" i="52"/>
  <c r="M8" i="52"/>
  <c r="L8" i="52"/>
  <c r="K8" i="52"/>
  <c r="J8" i="52"/>
  <c r="I8" i="52"/>
  <c r="H8" i="52"/>
  <c r="G8" i="52"/>
  <c r="F8" i="52"/>
  <c r="E8" i="52"/>
  <c r="D8" i="52"/>
  <c r="C8" i="52"/>
  <c r="N4" i="52"/>
  <c r="M4" i="52"/>
  <c r="L4" i="52"/>
  <c r="K4" i="52"/>
  <c r="J4" i="52"/>
  <c r="I4" i="52"/>
  <c r="H4" i="52"/>
  <c r="G4" i="52"/>
  <c r="F4" i="52"/>
  <c r="E4" i="52"/>
  <c r="D4" i="52"/>
  <c r="C4" i="52"/>
  <c r="N4" i="51"/>
  <c r="M4" i="51"/>
  <c r="L4" i="51"/>
  <c r="K4" i="51"/>
  <c r="J4" i="51"/>
  <c r="I4" i="51"/>
  <c r="H4" i="51"/>
  <c r="G4" i="51"/>
  <c r="F4" i="51"/>
  <c r="E4" i="51"/>
  <c r="D4" i="51"/>
  <c r="C4" i="51"/>
  <c r="N12" i="50"/>
  <c r="M12" i="50"/>
  <c r="L12" i="50"/>
  <c r="K12" i="50"/>
  <c r="J12" i="50"/>
  <c r="I12" i="50"/>
  <c r="H12" i="50"/>
  <c r="G12" i="50"/>
  <c r="F12" i="50"/>
  <c r="E12" i="50"/>
  <c r="D12" i="50"/>
  <c r="C12" i="50"/>
  <c r="N8" i="50"/>
  <c r="M8" i="50"/>
  <c r="L8" i="50"/>
  <c r="K8" i="50"/>
  <c r="J8" i="50"/>
  <c r="I8" i="50"/>
  <c r="H8" i="50"/>
  <c r="G8" i="50"/>
  <c r="F8" i="50"/>
  <c r="E8" i="50"/>
  <c r="D8" i="50"/>
  <c r="C8" i="50"/>
  <c r="N4" i="50"/>
  <c r="M4" i="50"/>
  <c r="L4" i="50"/>
  <c r="K4" i="50"/>
  <c r="J4" i="50"/>
  <c r="I4" i="50"/>
  <c r="H4" i="50"/>
  <c r="G4" i="50"/>
  <c r="F4" i="50"/>
  <c r="E4" i="50"/>
  <c r="D4" i="50"/>
  <c r="C4" i="50"/>
  <c r="N24" i="49"/>
  <c r="M24" i="49"/>
  <c r="L24" i="49"/>
  <c r="K24" i="49"/>
  <c r="J24" i="49"/>
  <c r="I24" i="49"/>
  <c r="H24" i="49"/>
  <c r="G24" i="49"/>
  <c r="F24" i="49"/>
  <c r="E24" i="49"/>
  <c r="D24" i="49"/>
  <c r="C24" i="49"/>
  <c r="N20" i="49"/>
  <c r="M20" i="49"/>
  <c r="L20" i="49"/>
  <c r="K20" i="49"/>
  <c r="J20" i="49"/>
  <c r="I20" i="49"/>
  <c r="H20" i="49"/>
  <c r="G20" i="49"/>
  <c r="F20" i="49"/>
  <c r="E20" i="49"/>
  <c r="D20" i="49"/>
  <c r="C20" i="49"/>
  <c r="N16" i="49"/>
  <c r="M16" i="49"/>
  <c r="L16" i="49"/>
  <c r="K16" i="49"/>
  <c r="J16" i="49"/>
  <c r="I16" i="49"/>
  <c r="H16" i="49"/>
  <c r="G16" i="49"/>
  <c r="F16" i="49"/>
  <c r="E16" i="49"/>
  <c r="D16" i="49"/>
  <c r="C16" i="49"/>
  <c r="N12" i="49"/>
  <c r="M12" i="49"/>
  <c r="L12" i="49"/>
  <c r="K12" i="49"/>
  <c r="J12" i="49"/>
  <c r="I12" i="49"/>
  <c r="H12" i="49"/>
  <c r="G12" i="49"/>
  <c r="F12" i="49"/>
  <c r="E12" i="49"/>
  <c r="D12" i="49"/>
  <c r="C12" i="49"/>
  <c r="N8" i="49"/>
  <c r="M8" i="49"/>
  <c r="L8" i="49"/>
  <c r="K8" i="49"/>
  <c r="J8" i="49"/>
  <c r="I8" i="49"/>
  <c r="H8" i="49"/>
  <c r="G8" i="49"/>
  <c r="F8" i="49"/>
  <c r="E8" i="49"/>
  <c r="D8" i="49"/>
  <c r="C8" i="49"/>
  <c r="N4" i="49"/>
  <c r="M4" i="49"/>
  <c r="L4" i="49"/>
  <c r="K4" i="49"/>
  <c r="J4" i="49"/>
  <c r="I4" i="49"/>
  <c r="H4" i="49"/>
  <c r="G4" i="49"/>
  <c r="F4" i="49"/>
  <c r="E4" i="49"/>
  <c r="D4" i="49"/>
  <c r="C4" i="49"/>
  <c r="N16" i="48"/>
  <c r="M16" i="48"/>
  <c r="L16" i="48"/>
  <c r="K16" i="48"/>
  <c r="J16" i="48"/>
  <c r="I16" i="48"/>
  <c r="H16" i="48"/>
  <c r="G16" i="48"/>
  <c r="F16" i="48"/>
  <c r="E16" i="48"/>
  <c r="D16" i="48"/>
  <c r="C16" i="48"/>
  <c r="N12" i="48"/>
  <c r="M12" i="48"/>
  <c r="L12" i="48"/>
  <c r="K12" i="48"/>
  <c r="J12" i="48"/>
  <c r="I12" i="48"/>
  <c r="H12" i="48"/>
  <c r="G12" i="48"/>
  <c r="F12" i="48"/>
  <c r="E12" i="48"/>
  <c r="D12" i="48"/>
  <c r="C12" i="48"/>
  <c r="N8" i="48"/>
  <c r="M8" i="48"/>
  <c r="L8" i="48"/>
  <c r="K8" i="48"/>
  <c r="J8" i="48"/>
  <c r="I8" i="48"/>
  <c r="H8" i="48"/>
  <c r="G8" i="48"/>
  <c r="F8" i="48"/>
  <c r="E8" i="48"/>
  <c r="D8" i="48"/>
  <c r="C8" i="48"/>
  <c r="N4" i="48"/>
  <c r="M4" i="48"/>
  <c r="L4" i="48"/>
  <c r="K4" i="48"/>
  <c r="J4" i="48"/>
  <c r="I4" i="48"/>
  <c r="H4" i="48"/>
  <c r="G4" i="48"/>
  <c r="F4" i="48"/>
  <c r="E4" i="48"/>
  <c r="D4" i="48"/>
  <c r="C4" i="48"/>
  <c r="N20" i="65"/>
  <c r="M20" i="65"/>
  <c r="L20" i="65"/>
  <c r="K20" i="65"/>
  <c r="J20" i="65"/>
  <c r="I20" i="65"/>
  <c r="H20" i="65"/>
  <c r="G20" i="65"/>
  <c r="F20" i="65"/>
  <c r="E20" i="65"/>
  <c r="D20" i="65"/>
  <c r="C20" i="65"/>
  <c r="N16" i="65"/>
  <c r="M16" i="65"/>
  <c r="L16" i="65"/>
  <c r="K16" i="65"/>
  <c r="J16" i="65"/>
  <c r="I16" i="65"/>
  <c r="H16" i="65"/>
  <c r="G16" i="65"/>
  <c r="F16" i="65"/>
  <c r="E16" i="65"/>
  <c r="D16" i="65"/>
  <c r="C16" i="65"/>
  <c r="N12" i="65"/>
  <c r="M12" i="65"/>
  <c r="L12" i="65"/>
  <c r="K12" i="65"/>
  <c r="J12" i="65"/>
  <c r="I12" i="65"/>
  <c r="H12" i="65"/>
  <c r="G12" i="65"/>
  <c r="F12" i="65"/>
  <c r="E12" i="65"/>
  <c r="D12" i="65"/>
  <c r="C12" i="65"/>
  <c r="N8" i="65"/>
  <c r="M8" i="65"/>
  <c r="L8" i="65"/>
  <c r="K8" i="65"/>
  <c r="J8" i="65"/>
  <c r="I8" i="65"/>
  <c r="H8" i="65"/>
  <c r="G8" i="65"/>
  <c r="F8" i="65"/>
  <c r="E8" i="65"/>
  <c r="D8" i="65"/>
  <c r="C8" i="65"/>
  <c r="N4" i="65"/>
  <c r="M4" i="65"/>
  <c r="L4" i="65"/>
  <c r="K4" i="65"/>
  <c r="J4" i="65"/>
  <c r="I4" i="65"/>
  <c r="H4" i="65"/>
  <c r="G4" i="65"/>
  <c r="F4" i="65"/>
  <c r="E4" i="65"/>
  <c r="D4" i="65"/>
  <c r="C4" i="65"/>
  <c r="N8" i="35"/>
  <c r="M8" i="35"/>
  <c r="L8" i="35"/>
  <c r="K8" i="35"/>
  <c r="J8" i="35"/>
  <c r="I8" i="35"/>
  <c r="H8" i="35"/>
  <c r="G8" i="35"/>
  <c r="F8" i="35"/>
  <c r="E8" i="35"/>
  <c r="D8" i="35"/>
  <c r="C8" i="35"/>
  <c r="N4" i="35"/>
  <c r="M4" i="35"/>
  <c r="L4" i="35"/>
  <c r="K4" i="35"/>
  <c r="J4" i="35"/>
  <c r="I4" i="35"/>
  <c r="H4" i="35"/>
  <c r="G4" i="35"/>
  <c r="F4" i="35"/>
  <c r="E4" i="35"/>
  <c r="D4" i="35"/>
  <c r="C4" i="35"/>
  <c r="N16" i="37"/>
  <c r="M16" i="37"/>
  <c r="L16" i="37"/>
  <c r="K16" i="37"/>
  <c r="J16" i="37"/>
  <c r="I16" i="37"/>
  <c r="H16" i="37"/>
  <c r="G16" i="37"/>
  <c r="F16" i="37"/>
  <c r="E16" i="37"/>
  <c r="D16" i="37"/>
  <c r="C16" i="37"/>
  <c r="N12" i="37"/>
  <c r="M12" i="37"/>
  <c r="L12" i="37"/>
  <c r="K12" i="37"/>
  <c r="J12" i="37"/>
  <c r="I12" i="37"/>
  <c r="H12" i="37"/>
  <c r="G12" i="37"/>
  <c r="F12" i="37"/>
  <c r="E12" i="37"/>
  <c r="D12" i="37"/>
  <c r="C12" i="37"/>
  <c r="N8" i="37"/>
  <c r="M8" i="37"/>
  <c r="L8" i="37"/>
  <c r="K8" i="37"/>
  <c r="J8" i="37"/>
  <c r="I8" i="37"/>
  <c r="H8" i="37"/>
  <c r="G8" i="37"/>
  <c r="F8" i="37"/>
  <c r="E8" i="37"/>
  <c r="D8" i="37"/>
  <c r="C8" i="37"/>
  <c r="N4" i="37"/>
  <c r="M4" i="37"/>
  <c r="L4" i="37"/>
  <c r="K4" i="37"/>
  <c r="J4" i="37"/>
  <c r="I4" i="37"/>
  <c r="H4" i="37"/>
  <c r="G4" i="37"/>
  <c r="F4" i="37"/>
  <c r="E4" i="37"/>
  <c r="D4" i="37"/>
  <c r="C4" i="37"/>
  <c r="N8" i="46"/>
  <c r="M8" i="46"/>
  <c r="L8" i="46"/>
  <c r="K8" i="46"/>
  <c r="J8" i="46"/>
  <c r="I8" i="46"/>
  <c r="H8" i="46"/>
  <c r="G8" i="46"/>
  <c r="F8" i="46"/>
  <c r="E8" i="46"/>
  <c r="D8" i="46"/>
  <c r="C8" i="46"/>
  <c r="N4" i="46"/>
  <c r="M4" i="46"/>
  <c r="L4" i="46"/>
  <c r="K4" i="46"/>
  <c r="J4" i="46"/>
  <c r="I4" i="46"/>
  <c r="H4" i="46"/>
  <c r="G4" i="46"/>
  <c r="F4" i="46"/>
  <c r="E4" i="46"/>
  <c r="D4" i="46"/>
  <c r="C4" i="46"/>
  <c r="N4" i="34"/>
  <c r="M4" i="34"/>
  <c r="L4" i="34"/>
  <c r="K4" i="34"/>
  <c r="J4" i="34"/>
  <c r="I4" i="34"/>
  <c r="H4" i="34"/>
  <c r="G4" i="34"/>
  <c r="F4" i="34"/>
  <c r="E4" i="34"/>
  <c r="D4" i="34"/>
  <c r="C4" i="34"/>
  <c r="N140" i="33"/>
  <c r="M140" i="33"/>
  <c r="L140" i="33"/>
  <c r="K140" i="33"/>
  <c r="J140" i="33"/>
  <c r="I140" i="33"/>
  <c r="H140" i="33"/>
  <c r="G140" i="33"/>
  <c r="F140" i="33"/>
  <c r="E140" i="33"/>
  <c r="D140" i="33"/>
  <c r="C140" i="33"/>
  <c r="N136" i="33"/>
  <c r="M136" i="33"/>
  <c r="L136" i="33"/>
  <c r="K136" i="33"/>
  <c r="J136" i="33"/>
  <c r="I136" i="33"/>
  <c r="H136" i="33"/>
  <c r="G136" i="33"/>
  <c r="F136" i="33"/>
  <c r="E136" i="33"/>
  <c r="D136" i="33"/>
  <c r="C136" i="33"/>
  <c r="N132" i="33"/>
  <c r="M132" i="33"/>
  <c r="L132" i="33"/>
  <c r="K132" i="33"/>
  <c r="J132" i="33"/>
  <c r="I132" i="33"/>
  <c r="H132" i="33"/>
  <c r="G132" i="33"/>
  <c r="F132" i="33"/>
  <c r="E132" i="33"/>
  <c r="D132" i="33"/>
  <c r="C132" i="33"/>
  <c r="N128" i="33"/>
  <c r="M128" i="33"/>
  <c r="L128" i="33"/>
  <c r="K128" i="33"/>
  <c r="J128" i="33"/>
  <c r="I128" i="33"/>
  <c r="H128" i="33"/>
  <c r="G128" i="33"/>
  <c r="F128" i="33"/>
  <c r="E128" i="33"/>
  <c r="D128" i="33"/>
  <c r="C128" i="33"/>
  <c r="N124" i="33"/>
  <c r="M124" i="33"/>
  <c r="L124" i="33"/>
  <c r="K124" i="33"/>
  <c r="J124" i="33"/>
  <c r="I124" i="33"/>
  <c r="H124" i="33"/>
  <c r="G124" i="33"/>
  <c r="F124" i="33"/>
  <c r="E124" i="33"/>
  <c r="D124" i="33"/>
  <c r="C124" i="33"/>
  <c r="N120" i="33"/>
  <c r="M120" i="33"/>
  <c r="L120" i="33"/>
  <c r="K120" i="33"/>
  <c r="J120" i="33"/>
  <c r="I120" i="33"/>
  <c r="H120" i="33"/>
  <c r="G120" i="33"/>
  <c r="F120" i="33"/>
  <c r="E120" i="33"/>
  <c r="D120" i="33"/>
  <c r="C120" i="33"/>
  <c r="N116" i="33"/>
  <c r="M116" i="33"/>
  <c r="L116" i="33"/>
  <c r="K116" i="33"/>
  <c r="J116" i="33"/>
  <c r="I116" i="33"/>
  <c r="H116" i="33"/>
  <c r="G116" i="33"/>
  <c r="F116" i="33"/>
  <c r="E116" i="33"/>
  <c r="D116" i="33"/>
  <c r="C116" i="33"/>
  <c r="N112" i="33"/>
  <c r="M112" i="33"/>
  <c r="L112" i="33"/>
  <c r="K112" i="33"/>
  <c r="J112" i="33"/>
  <c r="I112" i="33"/>
  <c r="H112" i="33"/>
  <c r="G112" i="33"/>
  <c r="F112" i="33"/>
  <c r="E112" i="33"/>
  <c r="D112" i="33"/>
  <c r="C112" i="33"/>
  <c r="N108" i="33"/>
  <c r="M108" i="33"/>
  <c r="L108" i="33"/>
  <c r="K108" i="33"/>
  <c r="J108" i="33"/>
  <c r="I108" i="33"/>
  <c r="H108" i="33"/>
  <c r="G108" i="33"/>
  <c r="F108" i="33"/>
  <c r="E108" i="33"/>
  <c r="D108" i="33"/>
  <c r="C108" i="33"/>
  <c r="N104" i="33"/>
  <c r="M104" i="33"/>
  <c r="L104" i="33"/>
  <c r="K104" i="33"/>
  <c r="J104" i="33"/>
  <c r="I104" i="33"/>
  <c r="H104" i="33"/>
  <c r="G104" i="33"/>
  <c r="F104" i="33"/>
  <c r="E104" i="33"/>
  <c r="D104" i="33"/>
  <c r="C104" i="33"/>
  <c r="N100" i="33"/>
  <c r="M100" i="33"/>
  <c r="L100" i="33"/>
  <c r="K100" i="33"/>
  <c r="J100" i="33"/>
  <c r="I100" i="33"/>
  <c r="H100" i="33"/>
  <c r="G100" i="33"/>
  <c r="F100" i="33"/>
  <c r="E100" i="33"/>
  <c r="D100" i="33"/>
  <c r="C100" i="33"/>
  <c r="N96" i="33"/>
  <c r="M96" i="33"/>
  <c r="L96" i="33"/>
  <c r="K96" i="33"/>
  <c r="J96" i="33"/>
  <c r="I96" i="33"/>
  <c r="H96" i="33"/>
  <c r="G96" i="33"/>
  <c r="F96" i="33"/>
  <c r="E96" i="33"/>
  <c r="D96" i="33"/>
  <c r="C96" i="33"/>
  <c r="N92" i="33"/>
  <c r="M92" i="33"/>
  <c r="L92" i="33"/>
  <c r="K92" i="33"/>
  <c r="J92" i="33"/>
  <c r="I92" i="33"/>
  <c r="H92" i="33"/>
  <c r="G92" i="33"/>
  <c r="F92" i="33"/>
  <c r="E92" i="33"/>
  <c r="D92" i="33"/>
  <c r="C92" i="33"/>
  <c r="N88" i="33"/>
  <c r="M88" i="33"/>
  <c r="L88" i="33"/>
  <c r="K88" i="33"/>
  <c r="J88" i="33"/>
  <c r="I88" i="33"/>
  <c r="H88" i="33"/>
  <c r="G88" i="33"/>
  <c r="F88" i="33"/>
  <c r="E88" i="33"/>
  <c r="D88" i="33"/>
  <c r="C88" i="33"/>
  <c r="N84" i="33"/>
  <c r="M84" i="33"/>
  <c r="L84" i="33"/>
  <c r="K84" i="33"/>
  <c r="J84" i="33"/>
  <c r="I84" i="33"/>
  <c r="H84" i="33"/>
  <c r="G84" i="33"/>
  <c r="F84" i="33"/>
  <c r="E84" i="33"/>
  <c r="D84" i="33"/>
  <c r="C84" i="33"/>
  <c r="N80" i="33"/>
  <c r="M80" i="33"/>
  <c r="L80" i="33"/>
  <c r="K80" i="33"/>
  <c r="J80" i="33"/>
  <c r="I80" i="33"/>
  <c r="H80" i="33"/>
  <c r="G80" i="33"/>
  <c r="F80" i="33"/>
  <c r="E80" i="33"/>
  <c r="D80" i="33"/>
  <c r="C80" i="33"/>
  <c r="N76" i="33"/>
  <c r="M76" i="33"/>
  <c r="L76" i="33"/>
  <c r="K76" i="33"/>
  <c r="J76" i="33"/>
  <c r="I76" i="33"/>
  <c r="H76" i="33"/>
  <c r="G76" i="33"/>
  <c r="F76" i="33"/>
  <c r="E76" i="33"/>
  <c r="D76" i="33"/>
  <c r="C76" i="33"/>
  <c r="N72" i="33"/>
  <c r="M72" i="33"/>
  <c r="L72" i="33"/>
  <c r="K72" i="33"/>
  <c r="J72" i="33"/>
  <c r="I72" i="33"/>
  <c r="H72" i="33"/>
  <c r="G72" i="33"/>
  <c r="F72" i="33"/>
  <c r="E72" i="33"/>
  <c r="D72" i="33"/>
  <c r="C72" i="33"/>
  <c r="N68" i="33"/>
  <c r="M68" i="33"/>
  <c r="L68" i="33"/>
  <c r="K68" i="33"/>
  <c r="J68" i="33"/>
  <c r="I68" i="33"/>
  <c r="H68" i="33"/>
  <c r="G68" i="33"/>
  <c r="F68" i="33"/>
  <c r="E68" i="33"/>
  <c r="D68" i="33"/>
  <c r="C68" i="33"/>
  <c r="N64" i="33"/>
  <c r="M64" i="33"/>
  <c r="L64" i="33"/>
  <c r="K64" i="33"/>
  <c r="J64" i="33"/>
  <c r="I64" i="33"/>
  <c r="H64" i="33"/>
  <c r="G64" i="33"/>
  <c r="F64" i="33"/>
  <c r="E64" i="33"/>
  <c r="D64" i="33"/>
  <c r="C64" i="33"/>
  <c r="N60" i="33"/>
  <c r="M60" i="33"/>
  <c r="L60" i="33"/>
  <c r="K60" i="33"/>
  <c r="J60" i="33"/>
  <c r="I60" i="33"/>
  <c r="H60" i="33"/>
  <c r="G60" i="33"/>
  <c r="F60" i="33"/>
  <c r="E60" i="33"/>
  <c r="D60" i="33"/>
  <c r="C60" i="33"/>
  <c r="N56" i="33"/>
  <c r="M56" i="33"/>
  <c r="L56" i="33"/>
  <c r="K56" i="33"/>
  <c r="J56" i="33"/>
  <c r="I56" i="33"/>
  <c r="H56" i="33"/>
  <c r="G56" i="33"/>
  <c r="F56" i="33"/>
  <c r="E56" i="33"/>
  <c r="D56" i="33"/>
  <c r="C56" i="33"/>
  <c r="N52" i="33"/>
  <c r="M52" i="33"/>
  <c r="L52" i="33"/>
  <c r="K52" i="33"/>
  <c r="J52" i="33"/>
  <c r="I52" i="33"/>
  <c r="H52" i="33"/>
  <c r="G52" i="33"/>
  <c r="F52" i="33"/>
  <c r="E52" i="33"/>
  <c r="D52" i="33"/>
  <c r="C52" i="33"/>
  <c r="N48" i="33"/>
  <c r="M48" i="33"/>
  <c r="L48" i="33"/>
  <c r="K48" i="33"/>
  <c r="J48" i="33"/>
  <c r="I48" i="33"/>
  <c r="H48" i="33"/>
  <c r="G48" i="33"/>
  <c r="F48" i="33"/>
  <c r="E48" i="33"/>
  <c r="D48" i="33"/>
  <c r="C48" i="33"/>
  <c r="N44" i="33"/>
  <c r="M44" i="33"/>
  <c r="L44" i="33"/>
  <c r="K44" i="33"/>
  <c r="J44" i="33"/>
  <c r="I44" i="33"/>
  <c r="H44" i="33"/>
  <c r="G44" i="33"/>
  <c r="F44" i="33"/>
  <c r="E44" i="33"/>
  <c r="D44" i="33"/>
  <c r="C44" i="33"/>
  <c r="N40" i="33"/>
  <c r="M40" i="33"/>
  <c r="L40" i="33"/>
  <c r="K40" i="33"/>
  <c r="J40" i="33"/>
  <c r="I40" i="33"/>
  <c r="H40" i="33"/>
  <c r="G40" i="33"/>
  <c r="F40" i="33"/>
  <c r="E40" i="33"/>
  <c r="D40" i="33"/>
  <c r="C40" i="33"/>
  <c r="N36" i="33"/>
  <c r="M36" i="33"/>
  <c r="L36" i="33"/>
  <c r="K36" i="33"/>
  <c r="J36" i="33"/>
  <c r="I36" i="33"/>
  <c r="H36" i="33"/>
  <c r="G36" i="33"/>
  <c r="F36" i="33"/>
  <c r="E36" i="33"/>
  <c r="D36" i="33"/>
  <c r="C36" i="33"/>
  <c r="N32" i="33"/>
  <c r="M32" i="33"/>
  <c r="L32" i="33"/>
  <c r="K32" i="33"/>
  <c r="J32" i="33"/>
  <c r="I32" i="33"/>
  <c r="H32" i="33"/>
  <c r="G32" i="33"/>
  <c r="F32" i="33"/>
  <c r="E32" i="33"/>
  <c r="D32" i="33"/>
  <c r="C32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N24" i="33"/>
  <c r="M24" i="33"/>
  <c r="L24" i="33"/>
  <c r="K24" i="33"/>
  <c r="J24" i="33"/>
  <c r="I24" i="33"/>
  <c r="H24" i="33"/>
  <c r="G24" i="33"/>
  <c r="F24" i="33"/>
  <c r="E24" i="33"/>
  <c r="D24" i="33"/>
  <c r="C24" i="33"/>
  <c r="N20" i="33"/>
  <c r="M20" i="33"/>
  <c r="L20" i="33"/>
  <c r="K20" i="33"/>
  <c r="J20" i="33"/>
  <c r="I20" i="33"/>
  <c r="H20" i="33"/>
  <c r="G20" i="33"/>
  <c r="F20" i="33"/>
  <c r="E20" i="33"/>
  <c r="D20" i="33"/>
  <c r="C20" i="33"/>
  <c r="N16" i="33"/>
  <c r="M16" i="33"/>
  <c r="L16" i="33"/>
  <c r="K16" i="33"/>
  <c r="J16" i="33"/>
  <c r="I16" i="33"/>
  <c r="H16" i="33"/>
  <c r="G16" i="33"/>
  <c r="F16" i="33"/>
  <c r="E16" i="33"/>
  <c r="D16" i="33"/>
  <c r="C16" i="33"/>
  <c r="N12" i="33"/>
  <c r="M12" i="33"/>
  <c r="L12" i="33"/>
  <c r="K12" i="33"/>
  <c r="J12" i="33"/>
  <c r="I12" i="33"/>
  <c r="H12" i="33"/>
  <c r="G12" i="33"/>
  <c r="F12" i="33"/>
  <c r="E12" i="33"/>
  <c r="D12" i="33"/>
  <c r="C12" i="33"/>
  <c r="N8" i="33"/>
  <c r="M8" i="33"/>
  <c r="L8" i="33"/>
  <c r="K8" i="33"/>
  <c r="J8" i="33"/>
  <c r="I8" i="33"/>
  <c r="H8" i="33"/>
  <c r="G8" i="33"/>
  <c r="F8" i="33"/>
  <c r="E8" i="33"/>
  <c r="D8" i="33"/>
  <c r="C8" i="33"/>
  <c r="N4" i="33"/>
  <c r="M4" i="33"/>
  <c r="L4" i="33"/>
  <c r="K4" i="33"/>
  <c r="J4" i="33"/>
  <c r="I4" i="33"/>
  <c r="H4" i="33"/>
  <c r="G4" i="33"/>
  <c r="F4" i="33"/>
  <c r="E4" i="33"/>
  <c r="D4" i="33"/>
  <c r="C4" i="33"/>
  <c r="N4" i="32"/>
  <c r="M4" i="32"/>
  <c r="L4" i="32"/>
  <c r="K4" i="32"/>
  <c r="J4" i="32"/>
  <c r="I4" i="32"/>
  <c r="H4" i="32"/>
  <c r="G4" i="32"/>
  <c r="F4" i="32"/>
  <c r="E4" i="32"/>
  <c r="D4" i="32"/>
  <c r="C4" i="32"/>
  <c r="N12" i="31"/>
  <c r="M12" i="31"/>
  <c r="L12" i="31"/>
  <c r="K12" i="31"/>
  <c r="J12" i="31"/>
  <c r="I12" i="31"/>
  <c r="H12" i="31"/>
  <c r="G12" i="31"/>
  <c r="F12" i="31"/>
  <c r="E12" i="31"/>
  <c r="D12" i="31"/>
  <c r="C12" i="31"/>
  <c r="N8" i="31"/>
  <c r="M8" i="31"/>
  <c r="L8" i="31"/>
  <c r="K8" i="31"/>
  <c r="J8" i="31"/>
  <c r="I8" i="31"/>
  <c r="H8" i="31"/>
  <c r="G8" i="31"/>
  <c r="F8" i="31"/>
  <c r="E8" i="31"/>
  <c r="D8" i="31"/>
  <c r="C8" i="31"/>
  <c r="N4" i="31"/>
  <c r="M4" i="31"/>
  <c r="L4" i="31"/>
  <c r="K4" i="31"/>
  <c r="J4" i="31"/>
  <c r="I4" i="31"/>
  <c r="H4" i="31"/>
  <c r="G4" i="31"/>
  <c r="F4" i="31"/>
  <c r="E4" i="31"/>
  <c r="D4" i="31"/>
  <c r="C4" i="31"/>
  <c r="N16" i="30"/>
  <c r="M16" i="30"/>
  <c r="L16" i="30"/>
  <c r="K16" i="30"/>
  <c r="J16" i="30"/>
  <c r="I16" i="30"/>
  <c r="H16" i="30"/>
  <c r="G16" i="30"/>
  <c r="F16" i="30"/>
  <c r="E16" i="30"/>
  <c r="D16" i="30"/>
  <c r="C16" i="30"/>
  <c r="N12" i="30"/>
  <c r="M12" i="30"/>
  <c r="L12" i="30"/>
  <c r="K12" i="30"/>
  <c r="J12" i="30"/>
  <c r="I12" i="30"/>
  <c r="H12" i="30"/>
  <c r="G12" i="30"/>
  <c r="F12" i="30"/>
  <c r="E12" i="30"/>
  <c r="D12" i="30"/>
  <c r="C12" i="30"/>
  <c r="N8" i="30"/>
  <c r="M8" i="30"/>
  <c r="L8" i="30"/>
  <c r="K8" i="30"/>
  <c r="J8" i="30"/>
  <c r="I8" i="30"/>
  <c r="H8" i="30"/>
  <c r="G8" i="30"/>
  <c r="F8" i="30"/>
  <c r="E8" i="30"/>
  <c r="D8" i="30"/>
  <c r="C8" i="30"/>
  <c r="N4" i="30"/>
  <c r="M4" i="30"/>
  <c r="L4" i="30"/>
  <c r="K4" i="30"/>
  <c r="J4" i="30"/>
  <c r="I4" i="30"/>
  <c r="H4" i="30"/>
  <c r="G4" i="30"/>
  <c r="F4" i="30"/>
  <c r="E4" i="30"/>
  <c r="D4" i="30"/>
  <c r="C4" i="30"/>
  <c r="N8" i="29"/>
  <c r="M8" i="29"/>
  <c r="L8" i="29"/>
  <c r="K8" i="29"/>
  <c r="J8" i="29"/>
  <c r="I8" i="29"/>
  <c r="H8" i="29"/>
  <c r="G8" i="29"/>
  <c r="F8" i="29"/>
  <c r="E8" i="29"/>
  <c r="D8" i="29"/>
  <c r="C8" i="29"/>
  <c r="N4" i="29"/>
  <c r="M4" i="29"/>
  <c r="L4" i="29"/>
  <c r="K4" i="29"/>
  <c r="J4" i="29"/>
  <c r="I4" i="29"/>
  <c r="H4" i="29"/>
  <c r="G4" i="29"/>
  <c r="F4" i="29"/>
  <c r="E4" i="29"/>
  <c r="D4" i="29"/>
  <c r="C4" i="29"/>
  <c r="N4" i="28"/>
  <c r="M4" i="28"/>
  <c r="L4" i="28"/>
  <c r="K4" i="28"/>
  <c r="J4" i="28"/>
  <c r="I4" i="28"/>
  <c r="H4" i="28"/>
  <c r="G4" i="28"/>
  <c r="F4" i="28"/>
  <c r="E4" i="28"/>
  <c r="D4" i="28"/>
  <c r="C4" i="28"/>
  <c r="N4" i="27"/>
  <c r="M4" i="27"/>
  <c r="L4" i="27"/>
  <c r="K4" i="27"/>
  <c r="J4" i="27"/>
  <c r="I4" i="27"/>
  <c r="H4" i="27"/>
  <c r="G4" i="27"/>
  <c r="F4" i="27"/>
  <c r="E4" i="27"/>
  <c r="D4" i="27"/>
  <c r="C4" i="27"/>
  <c r="N124" i="26"/>
  <c r="M124" i="26"/>
  <c r="L124" i="26"/>
  <c r="K124" i="26"/>
  <c r="J124" i="26"/>
  <c r="I124" i="26"/>
  <c r="H124" i="26"/>
  <c r="G124" i="26"/>
  <c r="F124" i="26"/>
  <c r="E124" i="26"/>
  <c r="D124" i="26"/>
  <c r="C124" i="26"/>
  <c r="N120" i="26"/>
  <c r="M120" i="26"/>
  <c r="L120" i="26"/>
  <c r="K120" i="26"/>
  <c r="J120" i="26"/>
  <c r="I120" i="26"/>
  <c r="H120" i="26"/>
  <c r="G120" i="26"/>
  <c r="F120" i="26"/>
  <c r="E120" i="26"/>
  <c r="D120" i="26"/>
  <c r="C120" i="26"/>
  <c r="N116" i="26"/>
  <c r="M116" i="26"/>
  <c r="L116" i="26"/>
  <c r="K116" i="26"/>
  <c r="J116" i="26"/>
  <c r="I116" i="26"/>
  <c r="H116" i="26"/>
  <c r="G116" i="26"/>
  <c r="F116" i="26"/>
  <c r="E116" i="26"/>
  <c r="D116" i="26"/>
  <c r="C116" i="26"/>
  <c r="N112" i="26"/>
  <c r="M112" i="26"/>
  <c r="L112" i="26"/>
  <c r="K112" i="26"/>
  <c r="J112" i="26"/>
  <c r="I112" i="26"/>
  <c r="H112" i="26"/>
  <c r="G112" i="26"/>
  <c r="F112" i="26"/>
  <c r="E112" i="26"/>
  <c r="D112" i="26"/>
  <c r="C112" i="26"/>
  <c r="N108" i="26"/>
  <c r="M108" i="26"/>
  <c r="L108" i="26"/>
  <c r="K108" i="26"/>
  <c r="J108" i="26"/>
  <c r="I108" i="26"/>
  <c r="H108" i="26"/>
  <c r="G108" i="26"/>
  <c r="F108" i="26"/>
  <c r="E108" i="26"/>
  <c r="D108" i="26"/>
  <c r="C108" i="26"/>
  <c r="N104" i="26"/>
  <c r="M104" i="26"/>
  <c r="L104" i="26"/>
  <c r="K104" i="26"/>
  <c r="J104" i="26"/>
  <c r="I104" i="26"/>
  <c r="H104" i="26"/>
  <c r="G104" i="26"/>
  <c r="F104" i="26"/>
  <c r="E104" i="26"/>
  <c r="D104" i="26"/>
  <c r="C104" i="26"/>
  <c r="N100" i="26"/>
  <c r="M100" i="26"/>
  <c r="L100" i="26"/>
  <c r="K100" i="26"/>
  <c r="J100" i="26"/>
  <c r="I100" i="26"/>
  <c r="H100" i="26"/>
  <c r="G100" i="26"/>
  <c r="F100" i="26"/>
  <c r="E100" i="26"/>
  <c r="D100" i="26"/>
  <c r="C100" i="26"/>
  <c r="N96" i="26"/>
  <c r="M96" i="26"/>
  <c r="L96" i="26"/>
  <c r="K96" i="26"/>
  <c r="J96" i="26"/>
  <c r="I96" i="26"/>
  <c r="H96" i="26"/>
  <c r="G96" i="26"/>
  <c r="F96" i="26"/>
  <c r="E96" i="26"/>
  <c r="D96" i="26"/>
  <c r="C96" i="26"/>
  <c r="N92" i="26"/>
  <c r="M92" i="26"/>
  <c r="L92" i="26"/>
  <c r="K92" i="26"/>
  <c r="J92" i="26"/>
  <c r="I92" i="26"/>
  <c r="H92" i="26"/>
  <c r="G92" i="26"/>
  <c r="F92" i="26"/>
  <c r="E92" i="26"/>
  <c r="D92" i="26"/>
  <c r="C92" i="26"/>
  <c r="N88" i="26"/>
  <c r="M88" i="26"/>
  <c r="L88" i="26"/>
  <c r="K88" i="26"/>
  <c r="J88" i="26"/>
  <c r="I88" i="26"/>
  <c r="H88" i="26"/>
  <c r="G88" i="26"/>
  <c r="F88" i="26"/>
  <c r="E88" i="26"/>
  <c r="D88" i="26"/>
  <c r="C88" i="26"/>
  <c r="N84" i="26"/>
  <c r="M84" i="26"/>
  <c r="L84" i="26"/>
  <c r="K84" i="26"/>
  <c r="J84" i="26"/>
  <c r="I84" i="26"/>
  <c r="H84" i="26"/>
  <c r="G84" i="26"/>
  <c r="F84" i="26"/>
  <c r="E84" i="26"/>
  <c r="D84" i="26"/>
  <c r="C84" i="26"/>
  <c r="N80" i="26"/>
  <c r="M80" i="26"/>
  <c r="L80" i="26"/>
  <c r="K80" i="26"/>
  <c r="J80" i="26"/>
  <c r="I80" i="26"/>
  <c r="H80" i="26"/>
  <c r="G80" i="26"/>
  <c r="F80" i="26"/>
  <c r="E80" i="26"/>
  <c r="D80" i="26"/>
  <c r="C80" i="26"/>
  <c r="N76" i="26"/>
  <c r="M76" i="26"/>
  <c r="L76" i="26"/>
  <c r="K76" i="26"/>
  <c r="J76" i="26"/>
  <c r="I76" i="26"/>
  <c r="H76" i="26"/>
  <c r="G76" i="26"/>
  <c r="F76" i="26"/>
  <c r="E76" i="26"/>
  <c r="D76" i="26"/>
  <c r="C76" i="26"/>
  <c r="N72" i="26"/>
  <c r="M72" i="26"/>
  <c r="L72" i="26"/>
  <c r="K72" i="26"/>
  <c r="J72" i="26"/>
  <c r="I72" i="26"/>
  <c r="H72" i="26"/>
  <c r="G72" i="26"/>
  <c r="F72" i="26"/>
  <c r="E72" i="26"/>
  <c r="D72" i="26"/>
  <c r="C72" i="26"/>
  <c r="N68" i="26"/>
  <c r="M68" i="26"/>
  <c r="L68" i="26"/>
  <c r="K68" i="26"/>
  <c r="J68" i="26"/>
  <c r="I68" i="26"/>
  <c r="H68" i="26"/>
  <c r="G68" i="26"/>
  <c r="F68" i="26"/>
  <c r="E68" i="26"/>
  <c r="D68" i="26"/>
  <c r="C68" i="26"/>
  <c r="N64" i="26"/>
  <c r="M64" i="26"/>
  <c r="L64" i="26"/>
  <c r="K64" i="26"/>
  <c r="J64" i="26"/>
  <c r="I64" i="26"/>
  <c r="H64" i="26"/>
  <c r="G64" i="26"/>
  <c r="F64" i="26"/>
  <c r="E64" i="26"/>
  <c r="D64" i="26"/>
  <c r="C64" i="26"/>
  <c r="N60" i="26"/>
  <c r="M60" i="26"/>
  <c r="L60" i="26"/>
  <c r="K60" i="26"/>
  <c r="J60" i="26"/>
  <c r="I60" i="26"/>
  <c r="H60" i="26"/>
  <c r="G60" i="26"/>
  <c r="F60" i="26"/>
  <c r="E60" i="26"/>
  <c r="D60" i="26"/>
  <c r="C60" i="26"/>
  <c r="N56" i="26"/>
  <c r="M56" i="26"/>
  <c r="L56" i="26"/>
  <c r="K56" i="26"/>
  <c r="J56" i="26"/>
  <c r="I56" i="26"/>
  <c r="H56" i="26"/>
  <c r="G56" i="26"/>
  <c r="F56" i="26"/>
  <c r="E56" i="26"/>
  <c r="D56" i="26"/>
  <c r="C56" i="26"/>
  <c r="N52" i="26"/>
  <c r="M52" i="26"/>
  <c r="L52" i="26"/>
  <c r="K52" i="26"/>
  <c r="J52" i="26"/>
  <c r="I52" i="26"/>
  <c r="H52" i="26"/>
  <c r="G52" i="26"/>
  <c r="F52" i="26"/>
  <c r="E52" i="26"/>
  <c r="D52" i="26"/>
  <c r="C52" i="26"/>
  <c r="N48" i="26"/>
  <c r="M48" i="26"/>
  <c r="L48" i="26"/>
  <c r="K48" i="26"/>
  <c r="J48" i="26"/>
  <c r="I48" i="26"/>
  <c r="H48" i="26"/>
  <c r="G48" i="26"/>
  <c r="F48" i="26"/>
  <c r="E48" i="26"/>
  <c r="D48" i="26"/>
  <c r="C48" i="26"/>
  <c r="N44" i="26"/>
  <c r="M44" i="26"/>
  <c r="L44" i="26"/>
  <c r="K44" i="26"/>
  <c r="J44" i="26"/>
  <c r="I44" i="26"/>
  <c r="H44" i="26"/>
  <c r="G44" i="26"/>
  <c r="F44" i="26"/>
  <c r="E44" i="26"/>
  <c r="D44" i="26"/>
  <c r="C44" i="26"/>
  <c r="N40" i="26"/>
  <c r="M40" i="26"/>
  <c r="L40" i="26"/>
  <c r="K40" i="26"/>
  <c r="J40" i="26"/>
  <c r="I40" i="26"/>
  <c r="H40" i="26"/>
  <c r="G40" i="26"/>
  <c r="F40" i="26"/>
  <c r="E40" i="26"/>
  <c r="D40" i="26"/>
  <c r="C40" i="26"/>
  <c r="N36" i="26"/>
  <c r="M36" i="26"/>
  <c r="L36" i="26"/>
  <c r="K36" i="26"/>
  <c r="J36" i="26"/>
  <c r="I36" i="26"/>
  <c r="H36" i="26"/>
  <c r="G36" i="26"/>
  <c r="F36" i="26"/>
  <c r="E36" i="26"/>
  <c r="D36" i="26"/>
  <c r="C36" i="26"/>
  <c r="N32" i="26"/>
  <c r="M32" i="26"/>
  <c r="L32" i="26"/>
  <c r="K32" i="26"/>
  <c r="J32" i="26"/>
  <c r="I32" i="26"/>
  <c r="H32" i="26"/>
  <c r="G32" i="26"/>
  <c r="F32" i="26"/>
  <c r="E32" i="26"/>
  <c r="D32" i="26"/>
  <c r="C32" i="26"/>
  <c r="N28" i="26"/>
  <c r="M28" i="26"/>
  <c r="L28" i="26"/>
  <c r="K28" i="26"/>
  <c r="J28" i="26"/>
  <c r="I28" i="26"/>
  <c r="H28" i="26"/>
  <c r="G28" i="26"/>
  <c r="F28" i="26"/>
  <c r="E28" i="26"/>
  <c r="D28" i="26"/>
  <c r="C28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N20" i="26"/>
  <c r="M20" i="26"/>
  <c r="L20" i="26"/>
  <c r="K20" i="26"/>
  <c r="J20" i="26"/>
  <c r="I20" i="26"/>
  <c r="H20" i="26"/>
  <c r="G20" i="26"/>
  <c r="F20" i="26"/>
  <c r="E20" i="26"/>
  <c r="D20" i="26"/>
  <c r="C20" i="26"/>
  <c r="N16" i="26"/>
  <c r="M16" i="26"/>
  <c r="L16" i="26"/>
  <c r="K16" i="26"/>
  <c r="J16" i="26"/>
  <c r="I16" i="26"/>
  <c r="H16" i="26"/>
  <c r="G16" i="26"/>
  <c r="F16" i="26"/>
  <c r="E16" i="26"/>
  <c r="D16" i="26"/>
  <c r="C16" i="26"/>
  <c r="N12" i="26"/>
  <c r="M12" i="26"/>
  <c r="L12" i="26"/>
  <c r="K12" i="26"/>
  <c r="J12" i="26"/>
  <c r="I12" i="26"/>
  <c r="H12" i="26"/>
  <c r="G12" i="26"/>
  <c r="F12" i="26"/>
  <c r="E12" i="26"/>
  <c r="D12" i="26"/>
  <c r="C12" i="26"/>
  <c r="N8" i="26"/>
  <c r="M8" i="26"/>
  <c r="L8" i="26"/>
  <c r="K8" i="26"/>
  <c r="J8" i="26"/>
  <c r="I8" i="26"/>
  <c r="H8" i="26"/>
  <c r="G8" i="26"/>
  <c r="F8" i="26"/>
  <c r="E8" i="26"/>
  <c r="D8" i="26"/>
  <c r="C8" i="26"/>
  <c r="N4" i="26"/>
  <c r="M4" i="26"/>
  <c r="L4" i="26"/>
  <c r="K4" i="26"/>
  <c r="J4" i="26"/>
  <c r="I4" i="26"/>
  <c r="H4" i="26"/>
  <c r="G4" i="26"/>
  <c r="F4" i="26"/>
  <c r="E4" i="26"/>
  <c r="D4" i="26"/>
  <c r="C4" i="26"/>
  <c r="N60" i="76"/>
  <c r="M60" i="76"/>
  <c r="L60" i="76"/>
  <c r="K60" i="76"/>
  <c r="J60" i="76"/>
  <c r="I60" i="76"/>
  <c r="H60" i="76"/>
  <c r="G60" i="76"/>
  <c r="F60" i="76"/>
  <c r="E60" i="76"/>
  <c r="D60" i="76"/>
  <c r="C60" i="76"/>
  <c r="N56" i="76"/>
  <c r="M56" i="76"/>
  <c r="L56" i="76"/>
  <c r="K56" i="76"/>
  <c r="J56" i="76"/>
  <c r="I56" i="76"/>
  <c r="H56" i="76"/>
  <c r="G56" i="76"/>
  <c r="F56" i="76"/>
  <c r="E56" i="76"/>
  <c r="D56" i="76"/>
  <c r="C56" i="76"/>
  <c r="N52" i="76"/>
  <c r="M52" i="76"/>
  <c r="L52" i="76"/>
  <c r="K52" i="76"/>
  <c r="J52" i="76"/>
  <c r="I52" i="76"/>
  <c r="H52" i="76"/>
  <c r="G52" i="76"/>
  <c r="F52" i="76"/>
  <c r="E52" i="76"/>
  <c r="D52" i="76"/>
  <c r="C52" i="76"/>
  <c r="N48" i="76"/>
  <c r="M48" i="76"/>
  <c r="L48" i="76"/>
  <c r="K48" i="76"/>
  <c r="J48" i="76"/>
  <c r="I48" i="76"/>
  <c r="H48" i="76"/>
  <c r="G48" i="76"/>
  <c r="F48" i="76"/>
  <c r="E48" i="76"/>
  <c r="D48" i="76"/>
  <c r="C48" i="76"/>
  <c r="N44" i="76"/>
  <c r="M44" i="76"/>
  <c r="L44" i="76"/>
  <c r="K44" i="76"/>
  <c r="J44" i="76"/>
  <c r="I44" i="76"/>
  <c r="H44" i="76"/>
  <c r="G44" i="76"/>
  <c r="F44" i="76"/>
  <c r="E44" i="76"/>
  <c r="D44" i="76"/>
  <c r="C44" i="76"/>
  <c r="N40" i="76"/>
  <c r="M40" i="76"/>
  <c r="L40" i="76"/>
  <c r="K40" i="76"/>
  <c r="J40" i="76"/>
  <c r="I40" i="76"/>
  <c r="H40" i="76"/>
  <c r="G40" i="76"/>
  <c r="F40" i="76"/>
  <c r="E40" i="76"/>
  <c r="D40" i="76"/>
  <c r="C40" i="76"/>
  <c r="N36" i="76"/>
  <c r="M36" i="76"/>
  <c r="L36" i="76"/>
  <c r="K36" i="76"/>
  <c r="J36" i="76"/>
  <c r="I36" i="76"/>
  <c r="H36" i="76"/>
  <c r="G36" i="76"/>
  <c r="F36" i="76"/>
  <c r="E36" i="76"/>
  <c r="D36" i="76"/>
  <c r="C36" i="76"/>
  <c r="N32" i="76"/>
  <c r="M32" i="76"/>
  <c r="L32" i="76"/>
  <c r="K32" i="76"/>
  <c r="J32" i="76"/>
  <c r="I32" i="76"/>
  <c r="H32" i="76"/>
  <c r="G32" i="76"/>
  <c r="F32" i="76"/>
  <c r="E32" i="76"/>
  <c r="D32" i="76"/>
  <c r="C32" i="76"/>
  <c r="N28" i="76"/>
  <c r="M28" i="76"/>
  <c r="L28" i="76"/>
  <c r="K28" i="76"/>
  <c r="J28" i="76"/>
  <c r="I28" i="76"/>
  <c r="H28" i="76"/>
  <c r="G28" i="76"/>
  <c r="F28" i="76"/>
  <c r="E28" i="76"/>
  <c r="D28" i="76"/>
  <c r="C28" i="76"/>
  <c r="N24" i="76"/>
  <c r="M24" i="76"/>
  <c r="L24" i="76"/>
  <c r="K24" i="76"/>
  <c r="J24" i="76"/>
  <c r="I24" i="76"/>
  <c r="H24" i="76"/>
  <c r="G24" i="76"/>
  <c r="F24" i="76"/>
  <c r="E24" i="76"/>
  <c r="D24" i="76"/>
  <c r="C24" i="76"/>
  <c r="N20" i="76"/>
  <c r="M20" i="76"/>
  <c r="L20" i="76"/>
  <c r="K20" i="76"/>
  <c r="J20" i="76"/>
  <c r="I20" i="76"/>
  <c r="H20" i="76"/>
  <c r="G20" i="76"/>
  <c r="F20" i="76"/>
  <c r="E20" i="76"/>
  <c r="D20" i="76"/>
  <c r="C20" i="76"/>
  <c r="N16" i="76"/>
  <c r="M16" i="76"/>
  <c r="L16" i="76"/>
  <c r="K16" i="76"/>
  <c r="J16" i="76"/>
  <c r="I16" i="76"/>
  <c r="H16" i="76"/>
  <c r="G16" i="76"/>
  <c r="F16" i="76"/>
  <c r="E16" i="76"/>
  <c r="D16" i="76"/>
  <c r="C16" i="76"/>
  <c r="N12" i="76"/>
  <c r="M12" i="76"/>
  <c r="L12" i="76"/>
  <c r="K12" i="76"/>
  <c r="J12" i="76"/>
  <c r="I12" i="76"/>
  <c r="H12" i="76"/>
  <c r="G12" i="76"/>
  <c r="F12" i="76"/>
  <c r="E12" i="76"/>
  <c r="D12" i="76"/>
  <c r="C12" i="76"/>
  <c r="N8" i="76"/>
  <c r="M8" i="76"/>
  <c r="L8" i="76"/>
  <c r="K8" i="76"/>
  <c r="J8" i="76"/>
  <c r="I8" i="76"/>
  <c r="H8" i="76"/>
  <c r="G8" i="76"/>
  <c r="F8" i="76"/>
  <c r="E8" i="76"/>
  <c r="D8" i="76"/>
  <c r="C8" i="76"/>
  <c r="N4" i="76"/>
  <c r="M4" i="76"/>
  <c r="L4" i="76"/>
  <c r="K4" i="76"/>
  <c r="J4" i="76"/>
  <c r="I4" i="76"/>
  <c r="H4" i="76"/>
  <c r="G4" i="76"/>
  <c r="F4" i="76"/>
  <c r="E4" i="76"/>
  <c r="D4" i="76"/>
  <c r="C4" i="76"/>
  <c r="N16" i="25"/>
  <c r="M16" i="25"/>
  <c r="L16" i="25"/>
  <c r="K16" i="25"/>
  <c r="J16" i="25"/>
  <c r="I16" i="25"/>
  <c r="H16" i="25"/>
  <c r="G16" i="25"/>
  <c r="F16" i="25"/>
  <c r="E16" i="25"/>
  <c r="D16" i="25"/>
  <c r="C16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N8" i="25"/>
  <c r="M8" i="25"/>
  <c r="L8" i="25"/>
  <c r="K8" i="25"/>
  <c r="J8" i="25"/>
  <c r="I8" i="25"/>
  <c r="H8" i="25"/>
  <c r="G8" i="25"/>
  <c r="F8" i="25"/>
  <c r="E8" i="25"/>
  <c r="D8" i="25"/>
  <c r="C8" i="25"/>
  <c r="N4" i="25"/>
  <c r="M4" i="25"/>
  <c r="L4" i="25"/>
  <c r="K4" i="25"/>
  <c r="J4" i="25"/>
  <c r="I4" i="25"/>
  <c r="H4" i="25"/>
  <c r="G4" i="25"/>
  <c r="F4" i="25"/>
  <c r="E4" i="25"/>
  <c r="D4" i="25"/>
  <c r="C4" i="25"/>
  <c r="N20" i="24"/>
  <c r="M20" i="24"/>
  <c r="L20" i="24"/>
  <c r="K20" i="24"/>
  <c r="J20" i="24"/>
  <c r="I20" i="24"/>
  <c r="H20" i="24"/>
  <c r="G20" i="24"/>
  <c r="F20" i="24"/>
  <c r="E20" i="24"/>
  <c r="D20" i="24"/>
  <c r="C20" i="24"/>
  <c r="N16" i="24"/>
  <c r="M16" i="24"/>
  <c r="L16" i="24"/>
  <c r="K16" i="24"/>
  <c r="J16" i="24"/>
  <c r="I16" i="24"/>
  <c r="H16" i="24"/>
  <c r="G16" i="24"/>
  <c r="F16" i="24"/>
  <c r="E16" i="24"/>
  <c r="D16" i="24"/>
  <c r="C16" i="24"/>
  <c r="N12" i="24"/>
  <c r="M12" i="24"/>
  <c r="L12" i="24"/>
  <c r="K12" i="24"/>
  <c r="J12" i="24"/>
  <c r="I12" i="24"/>
  <c r="H12" i="24"/>
  <c r="G12" i="24"/>
  <c r="F12" i="24"/>
  <c r="E12" i="24"/>
  <c r="D12" i="24"/>
  <c r="C12" i="24"/>
  <c r="N8" i="24"/>
  <c r="M8" i="24"/>
  <c r="L8" i="24"/>
  <c r="K8" i="24"/>
  <c r="J8" i="24"/>
  <c r="I8" i="24"/>
  <c r="H8" i="24"/>
  <c r="G8" i="24"/>
  <c r="F8" i="24"/>
  <c r="E8" i="24"/>
  <c r="D8" i="24"/>
  <c r="C8" i="24"/>
  <c r="N4" i="24"/>
  <c r="M4" i="24"/>
  <c r="L4" i="24"/>
  <c r="K4" i="24"/>
  <c r="J4" i="24"/>
  <c r="I4" i="24"/>
  <c r="H4" i="24"/>
  <c r="G4" i="24"/>
  <c r="F4" i="24"/>
  <c r="E4" i="24"/>
  <c r="D4" i="24"/>
  <c r="C4" i="24"/>
  <c r="N4" i="23"/>
  <c r="M4" i="23"/>
  <c r="L4" i="23"/>
  <c r="K4" i="23"/>
  <c r="J4" i="23"/>
  <c r="I4" i="23"/>
  <c r="H4" i="23"/>
  <c r="G4" i="23"/>
  <c r="F4" i="23"/>
  <c r="E4" i="23"/>
  <c r="D4" i="23"/>
  <c r="C4" i="23"/>
  <c r="N8" i="7"/>
  <c r="M8" i="7"/>
  <c r="L8" i="7"/>
  <c r="K8" i="7"/>
  <c r="J8" i="7"/>
  <c r="I8" i="7"/>
  <c r="H8" i="7"/>
  <c r="G8" i="7"/>
  <c r="F8" i="7"/>
  <c r="E8" i="7"/>
  <c r="D8" i="7"/>
  <c r="C8" i="7"/>
  <c r="N4" i="7"/>
  <c r="M4" i="7"/>
  <c r="L4" i="7"/>
  <c r="K4" i="7"/>
  <c r="J4" i="7"/>
  <c r="I4" i="7"/>
  <c r="H4" i="7"/>
  <c r="G4" i="7"/>
  <c r="F4" i="7"/>
  <c r="E4" i="7"/>
  <c r="D4" i="7"/>
  <c r="C4" i="7"/>
  <c r="N148" i="21"/>
  <c r="M148" i="21"/>
  <c r="L148" i="21"/>
  <c r="K148" i="21"/>
  <c r="J148" i="21"/>
  <c r="I148" i="21"/>
  <c r="H148" i="21"/>
  <c r="G148" i="21"/>
  <c r="F148" i="21"/>
  <c r="E148" i="21"/>
  <c r="D148" i="21"/>
  <c r="C148" i="21"/>
  <c r="N144" i="21"/>
  <c r="M144" i="21"/>
  <c r="L144" i="21"/>
  <c r="K144" i="21"/>
  <c r="J144" i="21"/>
  <c r="I144" i="21"/>
  <c r="H144" i="21"/>
  <c r="G144" i="21"/>
  <c r="F144" i="21"/>
  <c r="E144" i="21"/>
  <c r="D144" i="21"/>
  <c r="C144" i="21"/>
  <c r="N140" i="21"/>
  <c r="M140" i="21"/>
  <c r="L140" i="21"/>
  <c r="K140" i="21"/>
  <c r="J140" i="21"/>
  <c r="I140" i="21"/>
  <c r="H140" i="21"/>
  <c r="G140" i="21"/>
  <c r="F140" i="21"/>
  <c r="E140" i="21"/>
  <c r="D140" i="21"/>
  <c r="C140" i="21"/>
  <c r="N136" i="21"/>
  <c r="M136" i="21"/>
  <c r="L136" i="21"/>
  <c r="K136" i="21"/>
  <c r="J136" i="21"/>
  <c r="I136" i="21"/>
  <c r="H136" i="21"/>
  <c r="G136" i="21"/>
  <c r="F136" i="21"/>
  <c r="E136" i="21"/>
  <c r="D136" i="21"/>
  <c r="C136" i="21"/>
  <c r="N132" i="21"/>
  <c r="M132" i="21"/>
  <c r="L132" i="21"/>
  <c r="K132" i="21"/>
  <c r="J132" i="21"/>
  <c r="I132" i="21"/>
  <c r="H132" i="21"/>
  <c r="G132" i="21"/>
  <c r="F132" i="21"/>
  <c r="E132" i="21"/>
  <c r="D132" i="21"/>
  <c r="C132" i="21"/>
  <c r="N128" i="21"/>
  <c r="M128" i="21"/>
  <c r="L128" i="21"/>
  <c r="K128" i="21"/>
  <c r="J128" i="21"/>
  <c r="I128" i="21"/>
  <c r="H128" i="21"/>
  <c r="G128" i="21"/>
  <c r="F128" i="21"/>
  <c r="E128" i="21"/>
  <c r="D128" i="21"/>
  <c r="C128" i="21"/>
  <c r="N124" i="21"/>
  <c r="M124" i="21"/>
  <c r="L124" i="21"/>
  <c r="K124" i="21"/>
  <c r="J124" i="21"/>
  <c r="I124" i="21"/>
  <c r="H124" i="21"/>
  <c r="G124" i="21"/>
  <c r="F124" i="21"/>
  <c r="E124" i="21"/>
  <c r="D124" i="21"/>
  <c r="C124" i="21"/>
  <c r="N120" i="21"/>
  <c r="M120" i="21"/>
  <c r="L120" i="21"/>
  <c r="K120" i="21"/>
  <c r="J120" i="21"/>
  <c r="I120" i="21"/>
  <c r="H120" i="21"/>
  <c r="G120" i="21"/>
  <c r="F120" i="21"/>
  <c r="E120" i="21"/>
  <c r="D120" i="21"/>
  <c r="C120" i="21"/>
  <c r="N116" i="21"/>
  <c r="M116" i="21"/>
  <c r="L116" i="21"/>
  <c r="K116" i="21"/>
  <c r="J116" i="21"/>
  <c r="I116" i="21"/>
  <c r="H116" i="21"/>
  <c r="G116" i="21"/>
  <c r="F116" i="21"/>
  <c r="E116" i="21"/>
  <c r="D116" i="21"/>
  <c r="C116" i="21"/>
  <c r="N112" i="21"/>
  <c r="M112" i="21"/>
  <c r="L112" i="21"/>
  <c r="K112" i="21"/>
  <c r="J112" i="21"/>
  <c r="I112" i="21"/>
  <c r="H112" i="21"/>
  <c r="G112" i="21"/>
  <c r="F112" i="21"/>
  <c r="E112" i="21"/>
  <c r="D112" i="21"/>
  <c r="C112" i="21"/>
  <c r="N108" i="21"/>
  <c r="M108" i="21"/>
  <c r="L108" i="21"/>
  <c r="K108" i="21"/>
  <c r="J108" i="21"/>
  <c r="I108" i="21"/>
  <c r="H108" i="21"/>
  <c r="G108" i="21"/>
  <c r="F108" i="21"/>
  <c r="E108" i="21"/>
  <c r="D108" i="21"/>
  <c r="C108" i="21"/>
  <c r="N104" i="21"/>
  <c r="M104" i="21"/>
  <c r="L104" i="21"/>
  <c r="K104" i="21"/>
  <c r="J104" i="21"/>
  <c r="I104" i="21"/>
  <c r="H104" i="21"/>
  <c r="G104" i="21"/>
  <c r="F104" i="21"/>
  <c r="E104" i="21"/>
  <c r="D104" i="21"/>
  <c r="C104" i="21"/>
  <c r="N100" i="21"/>
  <c r="M100" i="21"/>
  <c r="L100" i="21"/>
  <c r="K100" i="21"/>
  <c r="J100" i="21"/>
  <c r="I100" i="21"/>
  <c r="H100" i="21"/>
  <c r="G100" i="21"/>
  <c r="F100" i="21"/>
  <c r="E100" i="21"/>
  <c r="D100" i="21"/>
  <c r="C100" i="21"/>
  <c r="N96" i="21"/>
  <c r="M96" i="21"/>
  <c r="L96" i="21"/>
  <c r="K96" i="21"/>
  <c r="J96" i="21"/>
  <c r="I96" i="21"/>
  <c r="H96" i="21"/>
  <c r="G96" i="21"/>
  <c r="F96" i="21"/>
  <c r="E96" i="21"/>
  <c r="D96" i="21"/>
  <c r="C96" i="21"/>
  <c r="N92" i="21"/>
  <c r="M92" i="21"/>
  <c r="L92" i="21"/>
  <c r="K92" i="21"/>
  <c r="J92" i="21"/>
  <c r="I92" i="21"/>
  <c r="H92" i="21"/>
  <c r="G92" i="21"/>
  <c r="F92" i="21"/>
  <c r="E92" i="21"/>
  <c r="D92" i="21"/>
  <c r="C92" i="21"/>
  <c r="N88" i="21"/>
  <c r="M88" i="21"/>
  <c r="L88" i="21"/>
  <c r="K88" i="21"/>
  <c r="J88" i="21"/>
  <c r="I88" i="21"/>
  <c r="H88" i="21"/>
  <c r="G88" i="21"/>
  <c r="F88" i="21"/>
  <c r="E88" i="21"/>
  <c r="D88" i="21"/>
  <c r="C88" i="21"/>
  <c r="N84" i="21"/>
  <c r="M84" i="21"/>
  <c r="L84" i="21"/>
  <c r="K84" i="21"/>
  <c r="J84" i="21"/>
  <c r="I84" i="21"/>
  <c r="H84" i="21"/>
  <c r="G84" i="21"/>
  <c r="F84" i="21"/>
  <c r="E84" i="21"/>
  <c r="D84" i="21"/>
  <c r="C84" i="21"/>
  <c r="N80" i="21"/>
  <c r="M80" i="21"/>
  <c r="L80" i="21"/>
  <c r="K80" i="21"/>
  <c r="J80" i="21"/>
  <c r="I80" i="21"/>
  <c r="H80" i="21"/>
  <c r="G80" i="21"/>
  <c r="F80" i="21"/>
  <c r="E80" i="21"/>
  <c r="D80" i="21"/>
  <c r="C80" i="21"/>
  <c r="N76" i="21"/>
  <c r="M76" i="21"/>
  <c r="L76" i="21"/>
  <c r="K76" i="21"/>
  <c r="J76" i="21"/>
  <c r="I76" i="21"/>
  <c r="H76" i="21"/>
  <c r="G76" i="21"/>
  <c r="F76" i="21"/>
  <c r="E76" i="21"/>
  <c r="D76" i="21"/>
  <c r="C76" i="21"/>
  <c r="N72" i="21"/>
  <c r="M72" i="21"/>
  <c r="L72" i="21"/>
  <c r="K72" i="21"/>
  <c r="J72" i="21"/>
  <c r="I72" i="21"/>
  <c r="H72" i="21"/>
  <c r="G72" i="21"/>
  <c r="F72" i="21"/>
  <c r="E72" i="21"/>
  <c r="D72" i="21"/>
  <c r="C72" i="21"/>
  <c r="N68" i="21"/>
  <c r="M68" i="21"/>
  <c r="L68" i="21"/>
  <c r="K68" i="21"/>
  <c r="J68" i="21"/>
  <c r="I68" i="21"/>
  <c r="H68" i="21"/>
  <c r="G68" i="21"/>
  <c r="F68" i="21"/>
  <c r="E68" i="21"/>
  <c r="D68" i="21"/>
  <c r="C68" i="21"/>
  <c r="N64" i="21"/>
  <c r="M64" i="21"/>
  <c r="L64" i="21"/>
  <c r="K64" i="21"/>
  <c r="J64" i="21"/>
  <c r="I64" i="21"/>
  <c r="H64" i="21"/>
  <c r="G64" i="21"/>
  <c r="F64" i="21"/>
  <c r="E64" i="21"/>
  <c r="D64" i="21"/>
  <c r="C64" i="21"/>
  <c r="N60" i="21"/>
  <c r="M60" i="21"/>
  <c r="L60" i="21"/>
  <c r="K60" i="21"/>
  <c r="J60" i="21"/>
  <c r="I60" i="21"/>
  <c r="H60" i="21"/>
  <c r="G60" i="21"/>
  <c r="F60" i="21"/>
  <c r="E60" i="21"/>
  <c r="D60" i="21"/>
  <c r="C60" i="21"/>
  <c r="N56" i="21"/>
  <c r="M56" i="21"/>
  <c r="L56" i="21"/>
  <c r="K56" i="21"/>
  <c r="J56" i="21"/>
  <c r="I56" i="21"/>
  <c r="H56" i="21"/>
  <c r="G56" i="21"/>
  <c r="F56" i="21"/>
  <c r="E56" i="21"/>
  <c r="D56" i="21"/>
  <c r="C56" i="21"/>
  <c r="N52" i="21"/>
  <c r="M52" i="21"/>
  <c r="L52" i="21"/>
  <c r="K52" i="21"/>
  <c r="J52" i="21"/>
  <c r="I52" i="21"/>
  <c r="H52" i="21"/>
  <c r="G52" i="21"/>
  <c r="F52" i="21"/>
  <c r="E52" i="21"/>
  <c r="D52" i="21"/>
  <c r="C52" i="21"/>
  <c r="N48" i="21"/>
  <c r="M48" i="21"/>
  <c r="L48" i="21"/>
  <c r="K48" i="21"/>
  <c r="J48" i="21"/>
  <c r="I48" i="21"/>
  <c r="H48" i="21"/>
  <c r="G48" i="21"/>
  <c r="F48" i="21"/>
  <c r="E48" i="21"/>
  <c r="D48" i="21"/>
  <c r="C48" i="21"/>
  <c r="N44" i="21"/>
  <c r="M44" i="21"/>
  <c r="L44" i="21"/>
  <c r="K44" i="21"/>
  <c r="J44" i="21"/>
  <c r="I44" i="21"/>
  <c r="H44" i="21"/>
  <c r="G44" i="21"/>
  <c r="F44" i="21"/>
  <c r="E44" i="21"/>
  <c r="D44" i="21"/>
  <c r="C44" i="21"/>
  <c r="N40" i="21"/>
  <c r="M40" i="21"/>
  <c r="L40" i="21"/>
  <c r="K40" i="21"/>
  <c r="J40" i="21"/>
  <c r="I40" i="21"/>
  <c r="H40" i="21"/>
  <c r="G40" i="21"/>
  <c r="F40" i="21"/>
  <c r="E40" i="21"/>
  <c r="D40" i="21"/>
  <c r="C40" i="21"/>
  <c r="N36" i="21"/>
  <c r="M36" i="21"/>
  <c r="L36" i="21"/>
  <c r="K36" i="21"/>
  <c r="J36" i="21"/>
  <c r="I36" i="21"/>
  <c r="H36" i="21"/>
  <c r="G36" i="21"/>
  <c r="F36" i="21"/>
  <c r="E36" i="21"/>
  <c r="D36" i="21"/>
  <c r="C36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N28" i="21"/>
  <c r="M28" i="21"/>
  <c r="L28" i="21"/>
  <c r="K28" i="21"/>
  <c r="J28" i="21"/>
  <c r="I28" i="21"/>
  <c r="H28" i="21"/>
  <c r="G28" i="21"/>
  <c r="F28" i="21"/>
  <c r="E28" i="21"/>
  <c r="D28" i="21"/>
  <c r="C28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N20" i="21"/>
  <c r="M20" i="21"/>
  <c r="L20" i="21"/>
  <c r="K20" i="21"/>
  <c r="J20" i="21"/>
  <c r="I20" i="21"/>
  <c r="H20" i="21"/>
  <c r="G20" i="21"/>
  <c r="F20" i="21"/>
  <c r="E20" i="21"/>
  <c r="D20" i="21"/>
  <c r="C20" i="21"/>
  <c r="N16" i="21"/>
  <c r="M16" i="21"/>
  <c r="L16" i="21"/>
  <c r="K16" i="21"/>
  <c r="J16" i="21"/>
  <c r="I16" i="21"/>
  <c r="H16" i="21"/>
  <c r="G16" i="21"/>
  <c r="F16" i="21"/>
  <c r="E16" i="21"/>
  <c r="D16" i="21"/>
  <c r="C16" i="21"/>
  <c r="N12" i="21"/>
  <c r="M12" i="21"/>
  <c r="L12" i="21"/>
  <c r="K12" i="21"/>
  <c r="J12" i="21"/>
  <c r="I12" i="21"/>
  <c r="H12" i="21"/>
  <c r="G12" i="21"/>
  <c r="F12" i="21"/>
  <c r="E12" i="21"/>
  <c r="D12" i="21"/>
  <c r="C12" i="21"/>
  <c r="N8" i="21"/>
  <c r="M8" i="21"/>
  <c r="L8" i="21"/>
  <c r="K8" i="21"/>
  <c r="J8" i="21"/>
  <c r="I8" i="21"/>
  <c r="H8" i="21"/>
  <c r="G8" i="21"/>
  <c r="F8" i="21"/>
  <c r="E8" i="21"/>
  <c r="D8" i="21"/>
  <c r="C8" i="21"/>
  <c r="D4" i="21"/>
  <c r="E4" i="21"/>
  <c r="F4" i="21"/>
  <c r="G4" i="21"/>
  <c r="H4" i="21"/>
  <c r="I4" i="21"/>
  <c r="J4" i="21"/>
  <c r="K4" i="21"/>
  <c r="L4" i="21"/>
  <c r="M4" i="21"/>
  <c r="N4" i="21"/>
  <c r="C4" i="21"/>
  <c r="N152" i="21" l="1"/>
  <c r="C152" i="21"/>
  <c r="C32" i="67"/>
  <c r="C72" i="15"/>
  <c r="C28" i="22"/>
  <c r="C8" i="23"/>
  <c r="D3" i="78"/>
  <c r="E3" i="78"/>
  <c r="F3" i="78"/>
  <c r="G3" i="78"/>
  <c r="H3" i="78"/>
  <c r="I3" i="78"/>
  <c r="J3" i="78"/>
  <c r="K3" i="78"/>
  <c r="L3" i="78"/>
  <c r="N3" i="78"/>
  <c r="E4" i="78"/>
  <c r="F4" i="78"/>
  <c r="G4" i="78"/>
  <c r="H4" i="78"/>
  <c r="I4" i="78"/>
  <c r="K4" i="78"/>
  <c r="L4" i="78"/>
  <c r="N4" i="78"/>
  <c r="D4" i="78"/>
  <c r="C4" i="78"/>
  <c r="C3" i="78"/>
  <c r="J4" i="78" l="1"/>
  <c r="M8" i="78"/>
  <c r="M7" i="78"/>
  <c r="M9" i="78" l="1"/>
  <c r="H5" i="78"/>
  <c r="K5" i="78"/>
  <c r="F5" i="78"/>
  <c r="E5" i="78"/>
  <c r="L5" i="78"/>
  <c r="C5" i="78"/>
  <c r="J5" i="78"/>
  <c r="N5" i="78"/>
  <c r="G5" i="78"/>
  <c r="I5" i="78"/>
  <c r="D5" i="78"/>
</calcChain>
</file>

<file path=xl/sharedStrings.xml><?xml version="1.0" encoding="utf-8"?>
<sst xmlns="http://schemas.openxmlformats.org/spreadsheetml/2006/main" count="2488" uniqueCount="488">
  <si>
    <t>ALACHUA</t>
  </si>
  <si>
    <t>ARCHER</t>
  </si>
  <si>
    <t>GAINESVILLE</t>
  </si>
  <si>
    <t>HAWTHORNE</t>
  </si>
  <si>
    <t>HIGH SPRINGS</t>
  </si>
  <si>
    <t>LACROSSE</t>
  </si>
  <si>
    <t>MICANOPY</t>
  </si>
  <si>
    <t>NEWBERRY</t>
  </si>
  <si>
    <t>WALDO</t>
  </si>
  <si>
    <t>Pct Change</t>
  </si>
  <si>
    <t>Total Municipal</t>
  </si>
  <si>
    <t>Municipality</t>
  </si>
  <si>
    <t>Just Value</t>
  </si>
  <si>
    <t>Assessed Value</t>
  </si>
  <si>
    <t>Institutional Exemption Value</t>
  </si>
  <si>
    <t>Government Exemption Value</t>
  </si>
  <si>
    <t>Homestead Exemption Value</t>
  </si>
  <si>
    <t>Additional 25,000 Homestead Exemption Value</t>
  </si>
  <si>
    <t>Other Exemptions</t>
  </si>
  <si>
    <t>Total Exemption Value</t>
  </si>
  <si>
    <t>Total Taxable Value</t>
  </si>
  <si>
    <t>City Millage Rate</t>
  </si>
  <si>
    <t>Taxes Levied</t>
  </si>
  <si>
    <t>MACLENNY</t>
  </si>
  <si>
    <t>CALLAWAY</t>
  </si>
  <si>
    <t>LYNN HAVEN</t>
  </si>
  <si>
    <t>MEXICO BEACH</t>
  </si>
  <si>
    <t>PANAMA CITY</t>
  </si>
  <si>
    <t>BROOKER</t>
  </si>
  <si>
    <t>HAMPTON</t>
  </si>
  <si>
    <t>LAWTEY</t>
  </si>
  <si>
    <t>STARKE</t>
  </si>
  <si>
    <t>CAPE CANAVERAL</t>
  </si>
  <si>
    <t>COCOA</t>
  </si>
  <si>
    <t>COCOA BEACH</t>
  </si>
  <si>
    <t>GRANT-VALKARIA</t>
  </si>
  <si>
    <t>INDIALANTIC</t>
  </si>
  <si>
    <t>INDIAN HARBOUR</t>
  </si>
  <si>
    <t>MALABAR</t>
  </si>
  <si>
    <t>MELBOURNE</t>
  </si>
  <si>
    <t>MELBOURNE BECH</t>
  </si>
  <si>
    <t>MELBOURNE VILL</t>
  </si>
  <si>
    <t>PALM BAY</t>
  </si>
  <si>
    <t>ROCKLEDGE</t>
  </si>
  <si>
    <t>SATELLITE BEAC</t>
  </si>
  <si>
    <t>TITUSVILLE</t>
  </si>
  <si>
    <t>WEST MELBOURNE</t>
  </si>
  <si>
    <t>COCONUT CREEK</t>
  </si>
  <si>
    <t>COOPER CITY</t>
  </si>
  <si>
    <t>CORAL SPRINGS</t>
  </si>
  <si>
    <t>DANIA</t>
  </si>
  <si>
    <t>DAVIE</t>
  </si>
  <si>
    <t>FT. LAUDERDALE</t>
  </si>
  <si>
    <t>HALLANDALE</t>
  </si>
  <si>
    <t>HILLSBORO BEAC</t>
  </si>
  <si>
    <t>HOLLYWOOD</t>
  </si>
  <si>
    <t>LAUD-BY-THE-SE</t>
  </si>
  <si>
    <t>LAUDERDALE LAK</t>
  </si>
  <si>
    <t>LAUDERHILL</t>
  </si>
  <si>
    <t>LAZY LAKE VIL</t>
  </si>
  <si>
    <t>LIGHTHOUSE PT</t>
  </si>
  <si>
    <t>MARGATE</t>
  </si>
  <si>
    <t>MIRAMAR</t>
  </si>
  <si>
    <t>N LAUDERDALE</t>
  </si>
  <si>
    <t>OAKLAND PARK</t>
  </si>
  <si>
    <t>PARKLAND</t>
  </si>
  <si>
    <t>PEMBROKE PARK</t>
  </si>
  <si>
    <t>PEMBROKE PINES</t>
  </si>
  <si>
    <t>PLANTATION</t>
  </si>
  <si>
    <t>POMPANO BEACH</t>
  </si>
  <si>
    <t>SEA RANCH LAKE</t>
  </si>
  <si>
    <t>SOUTHWEST RANC</t>
  </si>
  <si>
    <t>SUNRISE</t>
  </si>
  <si>
    <t>TAMARAC</t>
  </si>
  <si>
    <t>WEST PARK</t>
  </si>
  <si>
    <t>WESTON</t>
  </si>
  <si>
    <t>WILTON MANORS</t>
  </si>
  <si>
    <t>BLOUNTSTOWN</t>
  </si>
  <si>
    <t>PUNTA GORDA</t>
  </si>
  <si>
    <t>CRYSTAL RIVER</t>
  </si>
  <si>
    <t>INVERNESS</t>
  </si>
  <si>
    <t>GREEN COVE SPG</t>
  </si>
  <si>
    <t>KEYSTONE HEIGH</t>
  </si>
  <si>
    <t>ORANGE PARK</t>
  </si>
  <si>
    <t>EVERGLADES</t>
  </si>
  <si>
    <t>MARCO ISLAND C</t>
  </si>
  <si>
    <t>NAPLES</t>
  </si>
  <si>
    <t>LAKE CITY</t>
  </si>
  <si>
    <t>AVENTURA</t>
  </si>
  <si>
    <t>BAL HARBOUR</t>
  </si>
  <si>
    <t>BAY HARBOUR IS</t>
  </si>
  <si>
    <t>BISCAYNE PARK</t>
  </si>
  <si>
    <t>CORAL GABLES</t>
  </si>
  <si>
    <t>CUTLER BAY</t>
  </si>
  <si>
    <t>DORAL</t>
  </si>
  <si>
    <t>EL PORTAL</t>
  </si>
  <si>
    <t>FLORIDA CITY</t>
  </si>
  <si>
    <t>GOLDEN BEACH</t>
  </si>
  <si>
    <t>HIALEAH</t>
  </si>
  <si>
    <t>HIALEAH GARDEN</t>
  </si>
  <si>
    <t>HOMESTEAD</t>
  </si>
  <si>
    <t>INDIAN CREEK V</t>
  </si>
  <si>
    <t>KEY BISCAYNE</t>
  </si>
  <si>
    <t>MEDLEY</t>
  </si>
  <si>
    <t>MIAMI</t>
  </si>
  <si>
    <t>MIAMI BEACH</t>
  </si>
  <si>
    <t>MIAMI GARDENS</t>
  </si>
  <si>
    <t>MIAMI LAKES</t>
  </si>
  <si>
    <t>MIAMI SHORES</t>
  </si>
  <si>
    <t>MIAMI SPRINGS</t>
  </si>
  <si>
    <t>NORTH BAY</t>
  </si>
  <si>
    <t>NORTH MIAMI</t>
  </si>
  <si>
    <t>NORTH MIAMI BE</t>
  </si>
  <si>
    <t>OPA-LOCKA</t>
  </si>
  <si>
    <t>PALMETTO BAY</t>
  </si>
  <si>
    <t>PINECREST</t>
  </si>
  <si>
    <t>SOUTH MIAMI</t>
  </si>
  <si>
    <t>SUNNY ISLES</t>
  </si>
  <si>
    <t>SURFSIDE</t>
  </si>
  <si>
    <t>VIRGINIA GARDE</t>
  </si>
  <si>
    <t>WEST MIAMI</t>
  </si>
  <si>
    <t>ARCADIA</t>
  </si>
  <si>
    <t>CROSS CITY</t>
  </si>
  <si>
    <t>HORSESHOE BEAC</t>
  </si>
  <si>
    <t>ATLANTIC BEACH</t>
  </si>
  <si>
    <t>BALDWIN</t>
  </si>
  <si>
    <t>JACKSONVILLE-B</t>
  </si>
  <si>
    <t>NEPTUNE BEACH-</t>
  </si>
  <si>
    <t>CENTURY</t>
  </si>
  <si>
    <t>PENSACOLA</t>
  </si>
  <si>
    <t>BEVERLY BEACH</t>
  </si>
  <si>
    <t>BUNNELL</t>
  </si>
  <si>
    <t>FLAGLER BEACH</t>
  </si>
  <si>
    <t>MARINELAND</t>
  </si>
  <si>
    <t>PALM COAST</t>
  </si>
  <si>
    <t>APALACHICOLA</t>
  </si>
  <si>
    <t>CARRABELLE</t>
  </si>
  <si>
    <t>CHATTAHOOCHEE</t>
  </si>
  <si>
    <t>GREENSBORO</t>
  </si>
  <si>
    <t>GRETNA</t>
  </si>
  <si>
    <t>HAVANA</t>
  </si>
  <si>
    <t>MIDWAY</t>
  </si>
  <si>
    <t>QUINCY</t>
  </si>
  <si>
    <t>BELL</t>
  </si>
  <si>
    <t>FANNING SPRING</t>
  </si>
  <si>
    <t>TRENTON</t>
  </si>
  <si>
    <t>MOORE HAVEN</t>
  </si>
  <si>
    <t>PORT ST. JOE</t>
  </si>
  <si>
    <t>WEWAHITCHKA</t>
  </si>
  <si>
    <t>JASPER</t>
  </si>
  <si>
    <t>JENNINGS</t>
  </si>
  <si>
    <t>WHITE SPRINGS</t>
  </si>
  <si>
    <t>BOWLING GREEN</t>
  </si>
  <si>
    <t>WAUCHULA</t>
  </si>
  <si>
    <t>ZOLFO SPRINGS</t>
  </si>
  <si>
    <t>CLEWISTON</t>
  </si>
  <si>
    <t>LA BELLE</t>
  </si>
  <si>
    <t>BROOKSVILLE</t>
  </si>
  <si>
    <t>AVON PARK</t>
  </si>
  <si>
    <t>LAKE PLACID</t>
  </si>
  <si>
    <t>SEBRING</t>
  </si>
  <si>
    <t>PLANT CITY</t>
  </si>
  <si>
    <t>TAMPA</t>
  </si>
  <si>
    <t>TEMPLE TERRACE</t>
  </si>
  <si>
    <t>ESTO</t>
  </si>
  <si>
    <t>NOMA</t>
  </si>
  <si>
    <t>FELLSMERE</t>
  </si>
  <si>
    <t>INDIAN RIVER S</t>
  </si>
  <si>
    <t>ORCHID</t>
  </si>
  <si>
    <t>SEBASTIAN</t>
  </si>
  <si>
    <t>VERO BEACH</t>
  </si>
  <si>
    <t>ALFORD</t>
  </si>
  <si>
    <t>CAMPBELLTON</t>
  </si>
  <si>
    <t>COTTONDALE</t>
  </si>
  <si>
    <t>GRACEVILLE</t>
  </si>
  <si>
    <t>GREENWOOD</t>
  </si>
  <si>
    <t>JACOB</t>
  </si>
  <si>
    <t>MARIANNA</t>
  </si>
  <si>
    <t>SNEADS</t>
  </si>
  <si>
    <t>MONTICELLO</t>
  </si>
  <si>
    <t>MAYO</t>
  </si>
  <si>
    <t>ASTATULA</t>
  </si>
  <si>
    <t>CLERMONT</t>
  </si>
  <si>
    <t>EUSTIS</t>
  </si>
  <si>
    <t>FRUITLAND PARK</t>
  </si>
  <si>
    <t>GROVELAND</t>
  </si>
  <si>
    <t>HOWEY-IN-THE-H</t>
  </si>
  <si>
    <t>LADY LAKE</t>
  </si>
  <si>
    <t>LEESBURG</t>
  </si>
  <si>
    <t>MASCOTTE</t>
  </si>
  <si>
    <t>MINNEOLA</t>
  </si>
  <si>
    <t>MONTEVERDE</t>
  </si>
  <si>
    <t>MOUNT DORA</t>
  </si>
  <si>
    <t>TAVARES</t>
  </si>
  <si>
    <t>UMATILLA</t>
  </si>
  <si>
    <t>BONITA SPRINGS</t>
  </si>
  <si>
    <t>CAPE CORAL</t>
  </si>
  <si>
    <t>FORT MYERS</t>
  </si>
  <si>
    <t>FORT MYERS BEA</t>
  </si>
  <si>
    <t>SANIBEL</t>
  </si>
  <si>
    <t>TALLAHASSEE</t>
  </si>
  <si>
    <t>BRONSON</t>
  </si>
  <si>
    <t>CEDAR KEY</t>
  </si>
  <si>
    <t>CHIEFLAND</t>
  </si>
  <si>
    <t>INGLIS</t>
  </si>
  <si>
    <t>OTTER CREEK</t>
  </si>
  <si>
    <t>WILLISTON</t>
  </si>
  <si>
    <t>YANKEETOWN</t>
  </si>
  <si>
    <t>BRISTOL</t>
  </si>
  <si>
    <t>GREENVILLE</t>
  </si>
  <si>
    <t>LEE</t>
  </si>
  <si>
    <t>MADISON</t>
  </si>
  <si>
    <t>ANNA MARIA</t>
  </si>
  <si>
    <t>BRADENTON</t>
  </si>
  <si>
    <t>BRADENTON BEAC</t>
  </si>
  <si>
    <t>HOLMES BEACH</t>
  </si>
  <si>
    <t>LONGBOAT KEY</t>
  </si>
  <si>
    <t>PALMETTO</t>
  </si>
  <si>
    <t>BELLEVIEW</t>
  </si>
  <si>
    <t>DUNNELLON</t>
  </si>
  <si>
    <t>MC INTOSH</t>
  </si>
  <si>
    <t>OCALA</t>
  </si>
  <si>
    <t>JUPITER ISLAND</t>
  </si>
  <si>
    <t>OCEAN BREEZE P</t>
  </si>
  <si>
    <t>SEWALLS POINT</t>
  </si>
  <si>
    <t>STUART</t>
  </si>
  <si>
    <t>ISLAMORADA</t>
  </si>
  <si>
    <t>KEY COLONY BEA</t>
  </si>
  <si>
    <t>KEY WEST</t>
  </si>
  <si>
    <t>LAYTON</t>
  </si>
  <si>
    <t>MARATHON</t>
  </si>
  <si>
    <t>CALLAHAN</t>
  </si>
  <si>
    <t>FERNANDINA BEA</t>
  </si>
  <si>
    <t>HILLIARD</t>
  </si>
  <si>
    <t>CINCO BAYOU</t>
  </si>
  <si>
    <t>CRESTVIEW</t>
  </si>
  <si>
    <t>DESTIN</t>
  </si>
  <si>
    <t>FT. WALTON BEA</t>
  </si>
  <si>
    <t>LAUREL HILL</t>
  </si>
  <si>
    <t>MARY ESTHER</t>
  </si>
  <si>
    <t>NICEVILLE</t>
  </si>
  <si>
    <t>SHALIMAR</t>
  </si>
  <si>
    <t>VALPARAISO</t>
  </si>
  <si>
    <t>OKEECHOBEE</t>
  </si>
  <si>
    <t>APOPKA</t>
  </si>
  <si>
    <t>BAY LAKE</t>
  </si>
  <si>
    <t>BELLE ISLE</t>
  </si>
  <si>
    <t>EATONVILLE</t>
  </si>
  <si>
    <t>EDGEWOOD</t>
  </si>
  <si>
    <t>LAKE BUENA VIS</t>
  </si>
  <si>
    <t>MAITLAND</t>
  </si>
  <si>
    <t>OAKLAND</t>
  </si>
  <si>
    <t>OCOEE</t>
  </si>
  <si>
    <t>ORLANDO</t>
  </si>
  <si>
    <t>WINDERMERE</t>
  </si>
  <si>
    <t>WINTER GARDEN</t>
  </si>
  <si>
    <t>WINTER PARK</t>
  </si>
  <si>
    <t>KISSIMMEE</t>
  </si>
  <si>
    <t>ST. CLOUD</t>
  </si>
  <si>
    <t>ATLANTIS</t>
  </si>
  <si>
    <t>BELLE GLADE</t>
  </si>
  <si>
    <t>BOCA RATON</t>
  </si>
  <si>
    <t>BOYNTON BEACH</t>
  </si>
  <si>
    <t>BRINY BREEZES</t>
  </si>
  <si>
    <t>DELRAY BEACH</t>
  </si>
  <si>
    <t>GOLF</t>
  </si>
  <si>
    <t>GREENACRES</t>
  </si>
  <si>
    <t>GULF STREAM</t>
  </si>
  <si>
    <t>HAVERHILL</t>
  </si>
  <si>
    <t>HIGHLAND BEACH</t>
  </si>
  <si>
    <t>HYPOLUXO</t>
  </si>
  <si>
    <t>JUNO BEACH</t>
  </si>
  <si>
    <t>JUPITER</t>
  </si>
  <si>
    <t>JUPITER INLET</t>
  </si>
  <si>
    <t>LAKE CLARKE SH</t>
  </si>
  <si>
    <t>LAKE PARK</t>
  </si>
  <si>
    <t>LAKE WORTH</t>
  </si>
  <si>
    <t>LANTANA</t>
  </si>
  <si>
    <t>LOXAHATCHEE GROVES</t>
  </si>
  <si>
    <t>MANALAPAN</t>
  </si>
  <si>
    <t>MANGONIA PARK</t>
  </si>
  <si>
    <t>NORTH PALM BEA</t>
  </si>
  <si>
    <t>OCEAN RIDGE</t>
  </si>
  <si>
    <t>PAHOKEE</t>
  </si>
  <si>
    <t>PALM BEACH</t>
  </si>
  <si>
    <t>PALM BEACH GAR</t>
  </si>
  <si>
    <t>PALM BEACH SHO</t>
  </si>
  <si>
    <t>PALM SPRINGS</t>
  </si>
  <si>
    <t>RIVIERA BEACH</t>
  </si>
  <si>
    <t>ROYAL PALM BEA</t>
  </si>
  <si>
    <t>SOUTH BAY</t>
  </si>
  <si>
    <t>SOUTH PALM BEA</t>
  </si>
  <si>
    <t>TEQUESTA</t>
  </si>
  <si>
    <t>WELLINGTON</t>
  </si>
  <si>
    <t>WEST PALM BEAC</t>
  </si>
  <si>
    <t>DADE CITY</t>
  </si>
  <si>
    <t>NEW PORT RICHE</t>
  </si>
  <si>
    <t>PORT RICHEY</t>
  </si>
  <si>
    <t>SAINT LEO</t>
  </si>
  <si>
    <t>SAN ANTONIO</t>
  </si>
  <si>
    <t>ZEPHYRHILLS</t>
  </si>
  <si>
    <t>BELLEAIR</t>
  </si>
  <si>
    <t>BELLEAIR BEACH</t>
  </si>
  <si>
    <t>BELLEAIR BLUFF</t>
  </si>
  <si>
    <t>BELLEAIR SHORE</t>
  </si>
  <si>
    <t>CLEARWATER</t>
  </si>
  <si>
    <t>DUNEDIN</t>
  </si>
  <si>
    <t>GULFPORT</t>
  </si>
  <si>
    <t>INDIAN ROCKS B</t>
  </si>
  <si>
    <t>INDIAN SHORES</t>
  </si>
  <si>
    <t>KENNETH CITY</t>
  </si>
  <si>
    <t>LARGO</t>
  </si>
  <si>
    <t>MADERIA BEACH</t>
  </si>
  <si>
    <t>NORTH REDINGTO</t>
  </si>
  <si>
    <t>OLDSMAR</t>
  </si>
  <si>
    <t>PINELLAS PARK</t>
  </si>
  <si>
    <t>REDINGTON BEAC</t>
  </si>
  <si>
    <t>REDINGTON SHOR</t>
  </si>
  <si>
    <t>SAFETY HARBOR</t>
  </si>
  <si>
    <t>SEMINOLE</t>
  </si>
  <si>
    <t>SOUTH PASADENA</t>
  </si>
  <si>
    <t>ST. PETE BEACH</t>
  </si>
  <si>
    <t>ST. PETERSBURG</t>
  </si>
  <si>
    <t>TARPON SPRINGS</t>
  </si>
  <si>
    <t>TREASURE ISLAN</t>
  </si>
  <si>
    <t>AUBURNDALE</t>
  </si>
  <si>
    <t>BARTOW</t>
  </si>
  <si>
    <t>DAVENPORT</t>
  </si>
  <si>
    <t>DUNDEE</t>
  </si>
  <si>
    <t>EAGLE LAKE</t>
  </si>
  <si>
    <t>FORT MEADE</t>
  </si>
  <si>
    <t>FROSTPROOF</t>
  </si>
  <si>
    <t>HAINES CITY</t>
  </si>
  <si>
    <t>HIGHLAND PARK</t>
  </si>
  <si>
    <t>HILLCREST HEIG</t>
  </si>
  <si>
    <t>LAKE ALFRED</t>
  </si>
  <si>
    <t>LAKE HAMILTON</t>
  </si>
  <si>
    <t>LAKE WALES</t>
  </si>
  <si>
    <t>LAKELAND</t>
  </si>
  <si>
    <t>MULBERRY</t>
  </si>
  <si>
    <t>POLK CITY</t>
  </si>
  <si>
    <t>WINTER HAVEN</t>
  </si>
  <si>
    <t>CRESCENT CITY</t>
  </si>
  <si>
    <t>INTERLACHEN</t>
  </si>
  <si>
    <t>PALATKA</t>
  </si>
  <si>
    <t>POMONA PARK</t>
  </si>
  <si>
    <t>WELAKA</t>
  </si>
  <si>
    <t>ST AUGUSTINE</t>
  </si>
  <si>
    <t>ST AUGUSTINE B</t>
  </si>
  <si>
    <t>FORT PIERCE</t>
  </si>
  <si>
    <t>PORT ST. LUCIE</t>
  </si>
  <si>
    <t>ST. LUCIE VILL</t>
  </si>
  <si>
    <t>GULF BREEZE</t>
  </si>
  <si>
    <t>JAY</t>
  </si>
  <si>
    <t>MILTON</t>
  </si>
  <si>
    <t>NORTH PORT CHA</t>
  </si>
  <si>
    <t>SARASOTA</t>
  </si>
  <si>
    <t>VENICE</t>
  </si>
  <si>
    <t>ALTAMONTE SPRI</t>
  </si>
  <si>
    <t>CASSELBERRY</t>
  </si>
  <si>
    <t>LAKE MARY</t>
  </si>
  <si>
    <t>LONGWOOD</t>
  </si>
  <si>
    <t>OVIEDO</t>
  </si>
  <si>
    <t>SANFORD</t>
  </si>
  <si>
    <t>WINTER SPRINGS</t>
  </si>
  <si>
    <t>BUSHNELL</t>
  </si>
  <si>
    <t>CENTER HILL</t>
  </si>
  <si>
    <t>WEBSTER</t>
  </si>
  <si>
    <t>WILDWOOD</t>
  </si>
  <si>
    <t>BRANFORD</t>
  </si>
  <si>
    <t>LIVE OAK</t>
  </si>
  <si>
    <t>PERRY</t>
  </si>
  <si>
    <t>LAKE BUTLER</t>
  </si>
  <si>
    <t>WORTHINGTON SP</t>
  </si>
  <si>
    <t>DAYTONA BCH SH</t>
  </si>
  <si>
    <t>DAYTONA BEACH</t>
  </si>
  <si>
    <t>DEBARY</t>
  </si>
  <si>
    <t>DELAND</t>
  </si>
  <si>
    <t>DELTONA</t>
  </si>
  <si>
    <t>EDGEWATER</t>
  </si>
  <si>
    <t>LAKE HELEN</t>
  </si>
  <si>
    <t>NEW SMYRNA BEA</t>
  </si>
  <si>
    <t>OAK HILL</t>
  </si>
  <si>
    <t>ORANGE CITY</t>
  </si>
  <si>
    <t>ORMOND BEACH</t>
  </si>
  <si>
    <t>PIERSON</t>
  </si>
  <si>
    <t>PONCE INLET</t>
  </si>
  <si>
    <t>PORT ORANGE</t>
  </si>
  <si>
    <t>SOUTH DAYTONA</t>
  </si>
  <si>
    <t>ST.MARKS</t>
  </si>
  <si>
    <t>DEFUNIAK SPRIN</t>
  </si>
  <si>
    <t>FREEPORT</t>
  </si>
  <si>
    <t>CHIPLEY</t>
  </si>
  <si>
    <t>VERNON</t>
  </si>
  <si>
    <t>Municipal Report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</si>
  <si>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</si>
  <si>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</si>
  <si>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</si>
  <si>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</si>
  <si>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</si>
  <si>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</si>
  <si>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</si>
  <si>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</si>
  <si>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</si>
  <si>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</si>
  <si>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</si>
  <si>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</si>
  <si>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</si>
  <si>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</si>
  <si>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</si>
  <si>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</si>
  <si>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</si>
  <si>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</si>
  <si>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</si>
  <si>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</si>
  <si>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</si>
  <si>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</si>
  <si>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</si>
  <si>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</si>
  <si>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</si>
  <si>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</si>
  <si>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</si>
  <si>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</si>
  <si>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</si>
  <si>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</si>
  <si>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</si>
  <si>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</si>
  <si>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</si>
  <si>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</si>
  <si>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</si>
  <si>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</si>
  <si>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</si>
  <si>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</si>
  <si>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</si>
  <si>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</si>
  <si>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</si>
  <si>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</si>
  <si>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</si>
  <si>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</si>
  <si>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</si>
  <si>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</si>
  <si>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</si>
  <si>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</si>
  <si>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</si>
  <si>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</si>
  <si>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</si>
  <si>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</si>
  <si>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</si>
  <si>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</si>
  <si>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</si>
  <si>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</si>
  <si>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</si>
  <si>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</si>
  <si>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</si>
  <si>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</si>
  <si>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</si>
  <si>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</si>
  <si>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</si>
  <si>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</si>
  <si>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</si>
  <si>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</si>
  <si>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</si>
  <si>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Statewide</t>
  </si>
  <si>
    <t xml:space="preserve">Contact Information: </t>
  </si>
  <si>
    <t xml:space="preserve">Property Tax Oversight, Research &amp; Analysis  </t>
  </si>
  <si>
    <t>Effective Millage Rate</t>
  </si>
  <si>
    <t>Percent change</t>
  </si>
  <si>
    <t>Effective  Millage Rate</t>
  </si>
  <si>
    <t>MALONE</t>
  </si>
  <si>
    <t>SPRINGFIELD</t>
  </si>
  <si>
    <t>HOLY HILL</t>
  </si>
  <si>
    <t>Year</t>
  </si>
  <si>
    <t>Senior Homestead Exemptions</t>
  </si>
  <si>
    <t>ESTERO</t>
  </si>
  <si>
    <t>COLEMAN</t>
  </si>
  <si>
    <t>PTOResearchAnalysis@floridarevenue.com</t>
  </si>
  <si>
    <t>WESTLAKE</t>
  </si>
  <si>
    <t>DEERFIELD BCH</t>
  </si>
  <si>
    <t>INDIANTOWN</t>
  </si>
  <si>
    <t>INDIANTOWN*</t>
  </si>
  <si>
    <t xml:space="preserve"> </t>
  </si>
  <si>
    <t>PENNEY FARM</t>
  </si>
  <si>
    <t>DOG ISLAND</t>
  </si>
  <si>
    <t>EASTPOINT</t>
  </si>
  <si>
    <t>PONCE DE LEON</t>
  </si>
  <si>
    <t>* New municipality in 2021</t>
  </si>
  <si>
    <t>MIAMI BEACH NORMANDY</t>
  </si>
  <si>
    <t>SWEETWATER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</si>
</sst>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#,##0.00000"/>
    <numFmt numFmtId="166" formatCode="#,##0.0000"/>
    <numFmt numFmtId="167" formatCode="0.0%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u/>
      <sz val="11"/>
      <color indexed="12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77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3" applyFont="1" applyAlignment="1" applyProtection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center"/>
    </xf>
    <xf numFmtId="3" fontId="13" fillId="0" borderId="0" xfId="0" applyNumberFormat="1" applyFont="1"/>
    <xf numFmtId="0" fontId="13" fillId="0" borderId="0" xfId="0" applyFont="1"/>
    <xf numFmtId="10" fontId="9" fillId="0" borderId="0" xfId="0" applyNumberFormat="1" applyFont="1" applyAlignment="1">
      <alignment horizontal="center"/>
    </xf>
    <xf numFmtId="10" fontId="9" fillId="0" borderId="0" xfId="0" applyNumberFormat="1" applyFont="1"/>
    <xf numFmtId="10" fontId="9" fillId="0" borderId="0" xfId="0" applyNumberFormat="1" applyFont="1" applyFill="1"/>
    <xf numFmtId="0" fontId="9" fillId="0" borderId="0" xfId="0" applyFont="1" applyAlignment="1">
      <alignment horizontal="center"/>
    </xf>
    <xf numFmtId="3" fontId="9" fillId="0" borderId="0" xfId="0" applyNumberFormat="1" applyFont="1"/>
    <xf numFmtId="3" fontId="9" fillId="0" borderId="0" xfId="0" applyNumberFormat="1" applyFont="1" applyFill="1"/>
    <xf numFmtId="3" fontId="8" fillId="0" borderId="0" xfId="0" applyNumberFormat="1" applyFont="1"/>
    <xf numFmtId="1" fontId="8" fillId="0" borderId="0" xfId="0" applyNumberFormat="1" applyFont="1" applyAlignment="1">
      <alignment horizontal="center"/>
    </xf>
    <xf numFmtId="164" fontId="8" fillId="0" borderId="0" xfId="0" applyNumberFormat="1" applyFont="1"/>
    <xf numFmtId="164" fontId="9" fillId="0" borderId="0" xfId="0" applyNumberFormat="1" applyFont="1"/>
    <xf numFmtId="1" fontId="13" fillId="0" borderId="0" xfId="0" applyNumberFormat="1" applyFont="1" applyAlignment="1">
      <alignment horizontal="center"/>
    </xf>
    <xf numFmtId="164" fontId="13" fillId="0" borderId="0" xfId="0" applyNumberFormat="1" applyFont="1"/>
    <xf numFmtId="0" fontId="12" fillId="0" borderId="0" xfId="5" applyFont="1"/>
    <xf numFmtId="164" fontId="9" fillId="0" borderId="0" xfId="0" applyNumberFormat="1" applyFont="1" applyFill="1"/>
    <xf numFmtId="164" fontId="8" fillId="0" borderId="0" xfId="0" applyNumberFormat="1" applyFont="1" applyFill="1"/>
    <xf numFmtId="3" fontId="12" fillId="0" borderId="0" xfId="5" applyNumberFormat="1" applyFont="1"/>
    <xf numFmtId="1" fontId="12" fillId="0" borderId="0" xfId="5" applyNumberFormat="1" applyFont="1" applyAlignment="1">
      <alignment horizontal="center"/>
    </xf>
    <xf numFmtId="165" fontId="12" fillId="0" borderId="0" xfId="5" applyNumberFormat="1" applyFont="1"/>
    <xf numFmtId="0" fontId="12" fillId="0" borderId="0" xfId="5" applyFont="1" applyFill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8" fillId="0" borderId="0" xfId="0" applyFont="1" applyFill="1"/>
    <xf numFmtId="3" fontId="8" fillId="0" borderId="0" xfId="0" applyNumberFormat="1" applyFont="1" applyFill="1"/>
    <xf numFmtId="3" fontId="9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3" fillId="0" borderId="0" xfId="0" applyFont="1" applyFill="1"/>
    <xf numFmtId="3" fontId="13" fillId="0" borderId="0" xfId="0" applyNumberFormat="1" applyFont="1" applyFill="1"/>
    <xf numFmtId="164" fontId="13" fillId="0" borderId="0" xfId="0" applyNumberFormat="1" applyFont="1" applyFill="1"/>
    <xf numFmtId="167" fontId="9" fillId="0" borderId="0" xfId="0" applyNumberFormat="1" applyFont="1"/>
    <xf numFmtId="167" fontId="13" fillId="0" borderId="0" xfId="0" applyNumberFormat="1" applyFont="1" applyAlignment="1">
      <alignment horizontal="center"/>
    </xf>
    <xf numFmtId="167" fontId="9" fillId="0" borderId="0" xfId="0" applyNumberFormat="1" applyFont="1" applyFill="1"/>
    <xf numFmtId="167" fontId="12" fillId="0" borderId="0" xfId="0" applyNumberFormat="1" applyFont="1"/>
    <xf numFmtId="167" fontId="8" fillId="0" borderId="0" xfId="0" applyNumberFormat="1" applyFont="1"/>
    <xf numFmtId="167" fontId="9" fillId="0" borderId="0" xfId="0" applyNumberFormat="1" applyFont="1" applyAlignment="1">
      <alignment horizontal="center"/>
    </xf>
    <xf numFmtId="167" fontId="9" fillId="0" borderId="0" xfId="0" applyNumberFormat="1" applyFont="1" applyAlignment="1">
      <alignment horizontal="right"/>
    </xf>
    <xf numFmtId="167" fontId="13" fillId="0" borderId="0" xfId="0" applyNumberFormat="1" applyFont="1" applyFill="1" applyAlignment="1">
      <alignment horizontal="center"/>
    </xf>
    <xf numFmtId="167" fontId="12" fillId="0" borderId="0" xfId="5" applyNumberFormat="1" applyFont="1" applyFill="1"/>
    <xf numFmtId="167" fontId="8" fillId="0" borderId="0" xfId="0" applyNumberFormat="1" applyFont="1" applyFill="1"/>
    <xf numFmtId="167" fontId="12" fillId="0" borderId="0" xfId="5" applyNumberFormat="1" applyFont="1"/>
    <xf numFmtId="167" fontId="9" fillId="0" borderId="0" xfId="0" applyNumberFormat="1" applyFont="1" applyFill="1" applyAlignment="1">
      <alignment horizontal="center"/>
    </xf>
    <xf numFmtId="167" fontId="12" fillId="0" borderId="0" xfId="8" applyNumberFormat="1" applyFont="1"/>
    <xf numFmtId="166" fontId="13" fillId="0" borderId="0" xfId="0" applyNumberFormat="1" applyFont="1" applyFill="1"/>
    <xf numFmtId="10" fontId="9" fillId="0" borderId="0" xfId="8" applyNumberFormat="1" applyFont="1"/>
    <xf numFmtId="0" fontId="9" fillId="0" borderId="0" xfId="0" applyNumberFormat="1" applyFont="1"/>
    <xf numFmtId="1" fontId="13" fillId="0" borderId="0" xfId="0" applyNumberFormat="1" applyFont="1"/>
    <xf numFmtId="43" fontId="9" fillId="0" borderId="0" xfId="10" applyFont="1"/>
    <xf numFmtId="1" fontId="0" fillId="0" borderId="0" xfId="0" applyNumberFormat="1"/>
    <xf numFmtId="2" fontId="9" fillId="0" borderId="0" xfId="8" applyNumberFormat="1" applyFont="1"/>
    <xf numFmtId="0" fontId="9" fillId="0" borderId="0" xfId="8" applyNumberFormat="1" applyFont="1"/>
    <xf numFmtId="0" fontId="0" fillId="0" borderId="0" xfId="0" applyNumberFormat="1"/>
    <xf numFmtId="0" fontId="12" fillId="0" borderId="0" xfId="5" applyNumberFormat="1" applyFont="1"/>
    <xf numFmtId="0" fontId="9" fillId="0" borderId="0" xfId="0" applyNumberFormat="1" applyFont="1" applyFill="1"/>
    <xf numFmtId="166" fontId="9" fillId="0" borderId="0" xfId="0" applyNumberFormat="1" applyFont="1"/>
    <xf numFmtId="10" fontId="13" fillId="0" borderId="0" xfId="8" applyNumberFormat="1" applyFont="1" applyBorder="1"/>
    <xf numFmtId="3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Border="1"/>
    <xf numFmtId="164" fontId="13" fillId="0" borderId="0" xfId="0" applyNumberFormat="1" applyFont="1" applyBorder="1"/>
    <xf numFmtId="10" fontId="9" fillId="0" borderId="0" xfId="8" applyNumberFormat="1" applyFont="1" applyBorder="1"/>
    <xf numFmtId="10" fontId="13" fillId="0" borderId="0" xfId="8" applyNumberFormat="1" applyFont="1" applyAlignment="1">
      <alignment horizontal="center"/>
    </xf>
    <xf numFmtId="10" fontId="9" fillId="0" borderId="0" xfId="8" applyNumberFormat="1" applyFont="1" applyAlignment="1">
      <alignment horizontal="center"/>
    </xf>
  </cellXfs>
  <cellStyles count="11">
    <cellStyle name="Comma" xfId="10" builtinId="3"/>
    <cellStyle name="Comma 2" xfId="1" xr:uid="{00000000-0005-0000-0000-000000000000}"/>
    <cellStyle name="Comma 2 2" xfId="2" xr:uid="{00000000-0005-0000-0000-000001000000}"/>
    <cellStyle name="Hyperlink" xfId="3" builtinId="8"/>
    <cellStyle name="Normal" xfId="0" builtinId="0"/>
    <cellStyle name="Normal 2" xfId="4" xr:uid="{00000000-0005-0000-0000-000005000000}"/>
    <cellStyle name="Normal 3" xfId="5" xr:uid="{00000000-0005-0000-0000-000006000000}"/>
    <cellStyle name="Normal 4" xfId="6" xr:uid="{00000000-0005-0000-0000-000007000000}"/>
    <cellStyle name="Normal 4 2" xfId="7" xr:uid="{00000000-0005-0000-0000-000008000000}"/>
    <cellStyle name="Percent" xfId="8" builtinId="5"/>
    <cellStyle name="Percent 2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75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TOResearchAnalysis@floridarevenue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H44"/>
  <sheetViews>
    <sheetView topLeftCell="A18" zoomScale="85" zoomScaleNormal="85" workbookViewId="0">
      <selection activeCell="E37" sqref="E37"/>
    </sheetView>
  </sheetViews>
  <sheetFormatPr defaultRowHeight="14.25" x14ac:dyDescent="0.2"/>
  <cols>
    <col min="1" max="1" width="9.140625" style="2" customWidth="1"/>
    <col min="2" max="2" width="12.85546875" style="2" bestFit="1" customWidth="1"/>
    <col min="3" max="4" width="9.140625" style="2" customWidth="1"/>
    <col min="5" max="5" width="12.85546875" style="2" bestFit="1" customWidth="1"/>
    <col min="6" max="16384" width="9.140625" style="2"/>
  </cols>
  <sheetData>
    <row r="2" spans="1:5" ht="15" x14ac:dyDescent="0.25">
      <c r="A2" s="1" t="s">
        <v>394</v>
      </c>
    </row>
    <row r="4" spans="1:5" x14ac:dyDescent="0.2">
      <c r="B4" s="3" t="s">
        <v>395</v>
      </c>
      <c r="E4" s="3" t="s">
        <v>429</v>
      </c>
    </row>
    <row r="5" spans="1:5" x14ac:dyDescent="0.2">
      <c r="B5" s="3" t="s">
        <v>396</v>
      </c>
      <c r="E5" s="3" t="s">
        <v>430</v>
      </c>
    </row>
    <row r="6" spans="1:5" x14ac:dyDescent="0.2">
      <c r="B6" s="3" t="s">
        <v>397</v>
      </c>
      <c r="E6" s="3" t="s">
        <v>431</v>
      </c>
    </row>
    <row r="7" spans="1:5" x14ac:dyDescent="0.2">
      <c r="B7" s="3" t="s">
        <v>398</v>
      </c>
      <c r="E7" s="3" t="s">
        <v>432</v>
      </c>
    </row>
    <row r="8" spans="1:5" x14ac:dyDescent="0.2">
      <c r="B8" s="3" t="s">
        <v>399</v>
      </c>
      <c r="E8" s="3" t="s">
        <v>433</v>
      </c>
    </row>
    <row r="9" spans="1:5" x14ac:dyDescent="0.2">
      <c r="B9" s="3" t="s">
        <v>400</v>
      </c>
      <c r="E9" s="3" t="s">
        <v>434</v>
      </c>
    </row>
    <row r="10" spans="1:5" x14ac:dyDescent="0.2">
      <c r="B10" s="3" t="s">
        <v>401</v>
      </c>
      <c r="E10" s="3" t="s">
        <v>435</v>
      </c>
    </row>
    <row r="11" spans="1:5" x14ac:dyDescent="0.2">
      <c r="B11" s="3" t="s">
        <v>402</v>
      </c>
      <c r="E11" s="3" t="s">
        <v>436</v>
      </c>
    </row>
    <row r="12" spans="1:5" x14ac:dyDescent="0.2">
      <c r="B12" s="3" t="s">
        <v>403</v>
      </c>
      <c r="E12" s="3" t="s">
        <v>437</v>
      </c>
    </row>
    <row r="13" spans="1:5" x14ac:dyDescent="0.2">
      <c r="B13" s="3" t="s">
        <v>404</v>
      </c>
      <c r="E13" s="3" t="s">
        <v>438</v>
      </c>
    </row>
    <row r="14" spans="1:5" x14ac:dyDescent="0.2">
      <c r="B14" s="3" t="s">
        <v>405</v>
      </c>
      <c r="E14" s="3" t="s">
        <v>439</v>
      </c>
    </row>
    <row r="15" spans="1:5" x14ac:dyDescent="0.2">
      <c r="B15" s="3" t="s">
        <v>406</v>
      </c>
      <c r="E15" s="3" t="s">
        <v>440</v>
      </c>
    </row>
    <row r="16" spans="1:5" x14ac:dyDescent="0.2">
      <c r="B16" s="3" t="s">
        <v>407</v>
      </c>
      <c r="E16" s="3" t="s">
        <v>441</v>
      </c>
    </row>
    <row r="17" spans="2:5" x14ac:dyDescent="0.2">
      <c r="B17" s="3" t="s">
        <v>408</v>
      </c>
      <c r="E17" s="3" t="s">
        <v>442</v>
      </c>
    </row>
    <row r="18" spans="2:5" x14ac:dyDescent="0.2">
      <c r="B18" s="3" t="s">
        <v>409</v>
      </c>
      <c r="E18" s="3" t="s">
        <v>443</v>
      </c>
    </row>
    <row r="19" spans="2:5" x14ac:dyDescent="0.2">
      <c r="B19" s="3" t="s">
        <v>410</v>
      </c>
      <c r="E19" s="3" t="s">
        <v>444</v>
      </c>
    </row>
    <row r="20" spans="2:5" x14ac:dyDescent="0.2">
      <c r="B20" s="3" t="s">
        <v>411</v>
      </c>
      <c r="E20" s="3" t="s">
        <v>445</v>
      </c>
    </row>
    <row r="21" spans="2:5" x14ac:dyDescent="0.2">
      <c r="B21" s="3" t="s">
        <v>412</v>
      </c>
      <c r="E21" s="3" t="s">
        <v>446</v>
      </c>
    </row>
    <row r="22" spans="2:5" x14ac:dyDescent="0.2">
      <c r="B22" s="3" t="s">
        <v>413</v>
      </c>
      <c r="E22" s="3" t="s">
        <v>447</v>
      </c>
    </row>
    <row r="23" spans="2:5" x14ac:dyDescent="0.2">
      <c r="B23" s="3" t="s">
        <v>414</v>
      </c>
      <c r="E23" s="3" t="s">
        <v>448</v>
      </c>
    </row>
    <row r="24" spans="2:5" x14ac:dyDescent="0.2">
      <c r="B24" s="3" t="s">
        <v>415</v>
      </c>
      <c r="E24" s="3" t="s">
        <v>449</v>
      </c>
    </row>
    <row r="25" spans="2:5" x14ac:dyDescent="0.2">
      <c r="B25" s="3" t="s">
        <v>416</v>
      </c>
      <c r="E25" s="3" t="s">
        <v>450</v>
      </c>
    </row>
    <row r="26" spans="2:5" x14ac:dyDescent="0.2">
      <c r="B26" s="3" t="s">
        <v>417</v>
      </c>
      <c r="E26" s="3" t="s">
        <v>451</v>
      </c>
    </row>
    <row r="27" spans="2:5" x14ac:dyDescent="0.2">
      <c r="B27" s="3" t="s">
        <v>418</v>
      </c>
      <c r="E27" s="3" t="s">
        <v>452</v>
      </c>
    </row>
    <row r="28" spans="2:5" x14ac:dyDescent="0.2">
      <c r="B28" s="3" t="s">
        <v>419</v>
      </c>
      <c r="E28" s="3" t="s">
        <v>453</v>
      </c>
    </row>
    <row r="29" spans="2:5" x14ac:dyDescent="0.2">
      <c r="B29" s="3" t="s">
        <v>420</v>
      </c>
      <c r="E29" s="3" t="s">
        <v>454</v>
      </c>
    </row>
    <row r="30" spans="2:5" x14ac:dyDescent="0.2">
      <c r="B30" s="3" t="s">
        <v>421</v>
      </c>
      <c r="E30" s="3" t="s">
        <v>455</v>
      </c>
    </row>
    <row r="31" spans="2:5" x14ac:dyDescent="0.2">
      <c r="B31" s="3" t="s">
        <v>422</v>
      </c>
      <c r="E31" s="3" t="s">
        <v>456</v>
      </c>
    </row>
    <row r="32" spans="2:5" x14ac:dyDescent="0.2">
      <c r="B32" s="3" t="s">
        <v>423</v>
      </c>
      <c r="E32" s="3" t="s">
        <v>457</v>
      </c>
    </row>
    <row r="33" spans="1:8" x14ac:dyDescent="0.2">
      <c r="B33" s="3" t="s">
        <v>424</v>
      </c>
      <c r="E33" s="3" t="s">
        <v>458</v>
      </c>
    </row>
    <row r="34" spans="1:8" x14ac:dyDescent="0.2">
      <c r="B34" s="3" t="s">
        <v>425</v>
      </c>
      <c r="E34" s="3" t="s">
        <v>459</v>
      </c>
    </row>
    <row r="35" spans="1:8" x14ac:dyDescent="0.2">
      <c r="B35" s="3" t="s">
        <v>426</v>
      </c>
      <c r="E35" s="3" t="s">
        <v>460</v>
      </c>
    </row>
    <row r="36" spans="1:8" x14ac:dyDescent="0.2">
      <c r="B36" s="3" t="s">
        <v>427</v>
      </c>
      <c r="E36" s="3" t="s">
        <v>461</v>
      </c>
    </row>
    <row r="37" spans="1:8" x14ac:dyDescent="0.2">
      <c r="B37" s="3" t="s">
        <v>428</v>
      </c>
      <c r="E37" s="3" t="s">
        <v>462</v>
      </c>
    </row>
    <row r="43" spans="1:8" x14ac:dyDescent="0.2">
      <c r="A43" s="4" t="s">
        <v>463</v>
      </c>
      <c r="B43" s="5"/>
      <c r="C43" s="5"/>
      <c r="D43" s="4" t="s">
        <v>464</v>
      </c>
      <c r="E43" s="5"/>
      <c r="F43" s="5"/>
      <c r="G43" s="5"/>
      <c r="H43" s="5"/>
    </row>
    <row r="44" spans="1:8" x14ac:dyDescent="0.2">
      <c r="A44" s="5"/>
      <c r="B44" s="5"/>
      <c r="C44" s="5"/>
      <c r="D44" s="3" t="s">
        <v>475</v>
      </c>
      <c r="E44" s="5"/>
      <c r="F44" s="5"/>
      <c r="G44" s="5"/>
      <c r="H44" s="5"/>
    </row>
  </sheetData>
  <phoneticPr fontId="4" type="noConversion"/>
  <hyperlinks>
    <hyperlink ref="B4" location="Alachua!A1" display="Alachua" xr:uid="{00000000-0004-0000-0000-000000000000}"/>
    <hyperlink ref="B5" location="Baker!A1" display="Baker" xr:uid="{00000000-0004-0000-0000-000001000000}"/>
    <hyperlink ref="B6" location="Bay!A1" display="Bay" xr:uid="{00000000-0004-0000-0000-000002000000}"/>
    <hyperlink ref="B7" location="Bradford!A1" display="Bradford" xr:uid="{00000000-0004-0000-0000-000003000000}"/>
    <hyperlink ref="B8" location="Brevard!A1" display="Brevard" xr:uid="{00000000-0004-0000-0000-000004000000}"/>
    <hyperlink ref="B9" location="Broward!A1" display="Broward" xr:uid="{00000000-0004-0000-0000-000005000000}"/>
    <hyperlink ref="B10" location="Calhoun!A1" display="Calhoun" xr:uid="{00000000-0004-0000-0000-000006000000}"/>
    <hyperlink ref="B11" location="Charlotte!A1" display="Charlotte" xr:uid="{00000000-0004-0000-0000-000007000000}"/>
    <hyperlink ref="B12" location="Citrus!A1" display="Citrus" xr:uid="{00000000-0004-0000-0000-000008000000}"/>
    <hyperlink ref="B13" location="Clay!A1" display="Clay" xr:uid="{00000000-0004-0000-0000-000009000000}"/>
    <hyperlink ref="B14" location="Collier!A1" display="Collier" xr:uid="{00000000-0004-0000-0000-00000A000000}"/>
    <hyperlink ref="B15" location="Columbia!A1" display="Columbia" xr:uid="{00000000-0004-0000-0000-00000B000000}"/>
    <hyperlink ref="B16" location="'Miami-Dade'!A1" display="Dade" xr:uid="{00000000-0004-0000-0000-00000C000000}"/>
    <hyperlink ref="B17" location="Desoto!A1" display="DeSoto" xr:uid="{00000000-0004-0000-0000-00000D000000}"/>
    <hyperlink ref="B18" location="Dixie!A1" display="Dixie" xr:uid="{00000000-0004-0000-0000-00000E000000}"/>
    <hyperlink ref="B19" location="Duval!A1" display="Duval" xr:uid="{00000000-0004-0000-0000-00000F000000}"/>
    <hyperlink ref="B20" location="Escambia!A1" display="Escambia" xr:uid="{00000000-0004-0000-0000-000010000000}"/>
    <hyperlink ref="B21" location="Flagler!A1" display="Flagler" xr:uid="{00000000-0004-0000-0000-000011000000}"/>
    <hyperlink ref="B22" location="Franklin!A1" display="Franklin" xr:uid="{00000000-0004-0000-0000-000012000000}"/>
    <hyperlink ref="B23" location="Gadsden!A1" display="Gadsden" xr:uid="{00000000-0004-0000-0000-000013000000}"/>
    <hyperlink ref="B24" location="Gilchrist!A1" display="Gilchrist" xr:uid="{00000000-0004-0000-0000-000014000000}"/>
    <hyperlink ref="B25" location="Glades!A1" display="Glades" xr:uid="{00000000-0004-0000-0000-000015000000}"/>
    <hyperlink ref="B26" location="Gulf!A1" display="Gulf" xr:uid="{00000000-0004-0000-0000-000016000000}"/>
    <hyperlink ref="B27" location="Hamilton!A1" display="Hamilton" xr:uid="{00000000-0004-0000-0000-000017000000}"/>
    <hyperlink ref="B28" location="Hardee!A1" display="Hardee" xr:uid="{00000000-0004-0000-0000-000018000000}"/>
    <hyperlink ref="B29" location="Hendry!A1" display="Hendry" xr:uid="{00000000-0004-0000-0000-000019000000}"/>
    <hyperlink ref="B30" location="Hernando!A1" display="Hernando" xr:uid="{00000000-0004-0000-0000-00001A000000}"/>
    <hyperlink ref="B31" location="Highlands!A1" display="Highlands" xr:uid="{00000000-0004-0000-0000-00001B000000}"/>
    <hyperlink ref="B32" location="Hillsborough!A1" display="Hillsborough" xr:uid="{00000000-0004-0000-0000-00001C000000}"/>
    <hyperlink ref="B33" location="Holmes!A1" display="Holmes" xr:uid="{00000000-0004-0000-0000-00001D000000}"/>
    <hyperlink ref="B34" location="'Indian River'!A1" display="Indian River" xr:uid="{00000000-0004-0000-0000-00001E000000}"/>
    <hyperlink ref="B35" location="Jackson!A1" display="Jackson" xr:uid="{00000000-0004-0000-0000-00001F000000}"/>
    <hyperlink ref="B36" location="Jefferson!A1" display="Jefferson" xr:uid="{00000000-0004-0000-0000-000020000000}"/>
    <hyperlink ref="B37" location="Lafayette!A1" display="Lafayette" xr:uid="{00000000-0004-0000-0000-000021000000}"/>
    <hyperlink ref="E4" location="Lake!A1" display="Lake" xr:uid="{00000000-0004-0000-0000-000022000000}"/>
    <hyperlink ref="E5" location="Lee!A1" display="Lee" xr:uid="{00000000-0004-0000-0000-000023000000}"/>
    <hyperlink ref="E6" location="Leon!A1" display="Leon" xr:uid="{00000000-0004-0000-0000-000024000000}"/>
    <hyperlink ref="E7" location="Levy!A1" display="Levy" xr:uid="{00000000-0004-0000-0000-000025000000}"/>
    <hyperlink ref="E8" location="Levy!A1" display="Liberty" xr:uid="{00000000-0004-0000-0000-000026000000}"/>
    <hyperlink ref="E9" location="Madison!A1" display="Madison" xr:uid="{00000000-0004-0000-0000-000027000000}"/>
    <hyperlink ref="E10" location="Manatee!A1" display="Manatee" xr:uid="{00000000-0004-0000-0000-000028000000}"/>
    <hyperlink ref="E11" location="Marion!A1" display="Marion" xr:uid="{00000000-0004-0000-0000-000029000000}"/>
    <hyperlink ref="E12" location="Martin!A1" display="Martin" xr:uid="{00000000-0004-0000-0000-00002A000000}"/>
    <hyperlink ref="E13" location="Monroe!A1" display="Monroe" xr:uid="{00000000-0004-0000-0000-00002B000000}"/>
    <hyperlink ref="E14" location="Nassau!A1" display="Nassau" xr:uid="{00000000-0004-0000-0000-00002C000000}"/>
    <hyperlink ref="E15" location="Okaloosa!A1" display="Okaloosa" xr:uid="{00000000-0004-0000-0000-00002D000000}"/>
    <hyperlink ref="E16" location="Okeechobee!A1" display="Okeechobee" xr:uid="{00000000-0004-0000-0000-00002E000000}"/>
    <hyperlink ref="E17" location="Orange!A1" display="Orange" xr:uid="{00000000-0004-0000-0000-00002F000000}"/>
    <hyperlink ref="E18" location="Osceola!A1" display="Osceola" xr:uid="{00000000-0004-0000-0000-000030000000}"/>
    <hyperlink ref="E19" location="'Palm Beach'!A1" display="Palm Beach" xr:uid="{00000000-0004-0000-0000-000031000000}"/>
    <hyperlink ref="E20" location="Pasco!A1" display="Pasco" xr:uid="{00000000-0004-0000-0000-000032000000}"/>
    <hyperlink ref="E21" location="Pinellas!A1" display="Pinellas" xr:uid="{00000000-0004-0000-0000-000033000000}"/>
    <hyperlink ref="E22" location="Polk!A1" display="Polk" xr:uid="{00000000-0004-0000-0000-000034000000}"/>
    <hyperlink ref="E23" location="Putnam!A1" display="Putnam" xr:uid="{00000000-0004-0000-0000-000035000000}"/>
    <hyperlink ref="E24" location="'St. Johns'!A1" display="Saint Johns" xr:uid="{00000000-0004-0000-0000-000036000000}"/>
    <hyperlink ref="E25" location="'St. Lucie'!A1" display="Saint Lucie" xr:uid="{00000000-0004-0000-0000-000037000000}"/>
    <hyperlink ref="E26" location="'Santa Rosa'!A1" display="Santa Rosa" xr:uid="{00000000-0004-0000-0000-000038000000}"/>
    <hyperlink ref="E27" location="Sarasota!A1" display="Sarasota" xr:uid="{00000000-0004-0000-0000-000039000000}"/>
    <hyperlink ref="E28" location="Seminole!A1" display="Seminole" xr:uid="{00000000-0004-0000-0000-00003A000000}"/>
    <hyperlink ref="E29" location="Sumter!A1" display="Sumter" xr:uid="{00000000-0004-0000-0000-00003B000000}"/>
    <hyperlink ref="E30" location="Suwannee!A1" display="Suwannee" xr:uid="{00000000-0004-0000-0000-00003C000000}"/>
    <hyperlink ref="E31" location="Taylor!A1" display="Taylor" xr:uid="{00000000-0004-0000-0000-00003D000000}"/>
    <hyperlink ref="E32" location="Union!A1" display="Union" xr:uid="{00000000-0004-0000-0000-00003E000000}"/>
    <hyperlink ref="E33" location="Volusia!A1" display="Volusia" xr:uid="{00000000-0004-0000-0000-00003F000000}"/>
    <hyperlink ref="E34" location="Wakulla!A1" display="Wakulla" xr:uid="{00000000-0004-0000-0000-000040000000}"/>
    <hyperlink ref="E35" location="Walton!A1" display="Walton" xr:uid="{00000000-0004-0000-0000-000041000000}"/>
    <hyperlink ref="E36" location="Washington!A1" display="Washington" xr:uid="{00000000-0004-0000-0000-000042000000}"/>
    <hyperlink ref="E37" location="Statewide!A1" display="Statewide" xr:uid="{00000000-0004-0000-0000-000043000000}"/>
    <hyperlink ref="D44" r:id="rId1" xr:uid="{00000000-0004-0000-0000-000044000000}"/>
  </hyperlinks>
  <pageMargins left="0.41" right="0.42" top="1.05" bottom="0.75" header="0.3" footer="0.3"/>
  <pageSetup scale="79" orientation="landscape" r:id="rId2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R144"/>
  <sheetViews>
    <sheetView zoomScale="85" zoomScaleNormal="85" workbookViewId="0">
      <selection activeCell="M42" sqref="M42:M43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9.85546875" style="13" bestFit="1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32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8.140625" style="13" customWidth="1"/>
    <col min="15" max="15" width="9.140625" style="2"/>
    <col min="16" max="16" width="23.42578125" style="2" bestFit="1" customWidth="1"/>
    <col min="17" max="17" width="32" style="2" bestFit="1" customWidth="1"/>
    <col min="18" max="18" width="23.42578125" style="2" bestFit="1" customWidth="1"/>
    <col min="19" max="16384" width="9.140625" style="2"/>
  </cols>
  <sheetData>
    <row r="1" spans="1:18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  <c r="R1"/>
    </row>
    <row r="2" spans="1:18" ht="15" x14ac:dyDescent="0.25">
      <c r="A2" s="8" t="s">
        <v>0</v>
      </c>
      <c r="B2" s="19">
        <v>2024</v>
      </c>
      <c r="C2" s="7">
        <v>2235849949</v>
      </c>
      <c r="D2" s="7">
        <v>1702372821</v>
      </c>
      <c r="E2" s="7">
        <v>140613537</v>
      </c>
      <c r="F2" s="7">
        <v>38160513</v>
      </c>
      <c r="G2" s="7">
        <v>76234750</v>
      </c>
      <c r="H2" s="7">
        <v>70210177</v>
      </c>
      <c r="I2" s="7">
        <v>3045840</v>
      </c>
      <c r="J2" s="7">
        <v>23107210</v>
      </c>
      <c r="K2" s="7">
        <v>351372027</v>
      </c>
      <c r="L2" s="7">
        <v>1351000794</v>
      </c>
      <c r="M2" s="20">
        <v>5.95</v>
      </c>
      <c r="N2" s="7">
        <v>8038454.7242999999</v>
      </c>
      <c r="P2" s="62"/>
      <c r="Q2" s="62"/>
    </row>
    <row r="3" spans="1:18" ht="15" x14ac:dyDescent="0.25">
      <c r="A3" s="8" t="s">
        <v>0</v>
      </c>
      <c r="B3" s="19">
        <v>2025</v>
      </c>
      <c r="C3" s="7">
        <v>2330291849</v>
      </c>
      <c r="D3" s="7">
        <v>1824102998</v>
      </c>
      <c r="E3" s="7">
        <v>143389534</v>
      </c>
      <c r="F3" s="7">
        <v>36787543</v>
      </c>
      <c r="G3" s="7">
        <v>79149625</v>
      </c>
      <c r="H3" s="7">
        <v>75900467</v>
      </c>
      <c r="I3" s="7">
        <v>3230245</v>
      </c>
      <c r="J3" s="7">
        <v>27577533</v>
      </c>
      <c r="K3" s="7">
        <v>366034947</v>
      </c>
      <c r="L3" s="7">
        <v>1458068051</v>
      </c>
      <c r="M3" s="20">
        <v>6.25</v>
      </c>
      <c r="N3" s="7">
        <v>9112925.3187499996</v>
      </c>
      <c r="P3" s="62"/>
      <c r="Q3" s="62"/>
    </row>
    <row r="4" spans="1:18" s="44" customFormat="1" x14ac:dyDescent="0.2">
      <c r="A4" s="44" t="s">
        <v>9</v>
      </c>
      <c r="B4" s="49"/>
      <c r="C4" s="58">
        <f>(C3-C2)/C2</f>
        <v>4.223982027158836E-2</v>
      </c>
      <c r="D4" s="58">
        <f t="shared" ref="D4:N4" si="0">(D3-D2)/D2</f>
        <v>7.150617978527983E-2</v>
      </c>
      <c r="E4" s="58">
        <f t="shared" si="0"/>
        <v>1.9742032376299588E-2</v>
      </c>
      <c r="F4" s="58">
        <f t="shared" si="0"/>
        <v>-3.5978814016467756E-2</v>
      </c>
      <c r="G4" s="58">
        <f t="shared" si="0"/>
        <v>3.8235515955650147E-2</v>
      </c>
      <c r="H4" s="58">
        <f t="shared" si="0"/>
        <v>8.1046512672941981E-2</v>
      </c>
      <c r="I4" s="58">
        <f t="shared" si="0"/>
        <v>6.0543232737110285E-2</v>
      </c>
      <c r="J4" s="58">
        <f t="shared" si="0"/>
        <v>0.19346009319169211</v>
      </c>
      <c r="K4" s="58">
        <f t="shared" si="0"/>
        <v>4.1730470479370285E-2</v>
      </c>
      <c r="L4" s="58">
        <f t="shared" si="0"/>
        <v>7.9250328701139169E-2</v>
      </c>
      <c r="M4" s="58">
        <f t="shared" si="0"/>
        <v>5.0420168067226857E-2</v>
      </c>
      <c r="N4" s="58">
        <f t="shared" si="0"/>
        <v>0.13366631166086043</v>
      </c>
      <c r="P4" s="59"/>
      <c r="Q4" s="59"/>
    </row>
    <row r="5" spans="1:18" x14ac:dyDescent="0.2">
      <c r="A5" s="8"/>
      <c r="B5" s="19"/>
      <c r="C5" s="7"/>
      <c r="D5" s="7"/>
      <c r="E5" s="7"/>
      <c r="F5" s="7"/>
      <c r="G5" s="7"/>
      <c r="H5" s="7"/>
      <c r="I5" s="58"/>
      <c r="J5" s="58"/>
      <c r="K5" s="7"/>
      <c r="L5" s="7"/>
      <c r="M5" s="20"/>
      <c r="N5" s="7"/>
      <c r="P5" s="59"/>
      <c r="Q5" s="59"/>
    </row>
    <row r="6" spans="1:18" x14ac:dyDescent="0.2">
      <c r="A6" s="8" t="s">
        <v>1</v>
      </c>
      <c r="B6" s="19">
        <v>2024</v>
      </c>
      <c r="C6" s="7">
        <v>132905454</v>
      </c>
      <c r="D6" s="7">
        <v>80384436</v>
      </c>
      <c r="E6" s="7">
        <v>4922945</v>
      </c>
      <c r="F6" s="7">
        <v>6820170</v>
      </c>
      <c r="G6" s="7">
        <v>6549373</v>
      </c>
      <c r="H6" s="7">
        <v>5124702</v>
      </c>
      <c r="I6" s="7">
        <v>0</v>
      </c>
      <c r="J6" s="63">
        <v>1332141</v>
      </c>
      <c r="K6" s="7">
        <v>24749331</v>
      </c>
      <c r="L6" s="7">
        <v>55635105</v>
      </c>
      <c r="M6" s="20">
        <v>5.5479000000000003</v>
      </c>
      <c r="N6" s="7">
        <v>308657.9990295</v>
      </c>
      <c r="P6" s="59"/>
      <c r="Q6" s="59"/>
    </row>
    <row r="7" spans="1:18" x14ac:dyDescent="0.2">
      <c r="A7" s="8" t="s">
        <v>1</v>
      </c>
      <c r="B7" s="19">
        <v>2025</v>
      </c>
      <c r="C7" s="7">
        <v>137921948</v>
      </c>
      <c r="D7" s="7">
        <v>84881267</v>
      </c>
      <c r="E7" s="7">
        <v>5304160</v>
      </c>
      <c r="F7" s="7">
        <v>7041642</v>
      </c>
      <c r="G7" s="7">
        <v>6675080</v>
      </c>
      <c r="H7" s="7">
        <v>5514537</v>
      </c>
      <c r="I7" s="7">
        <v>0</v>
      </c>
      <c r="J7" s="63">
        <v>1897818</v>
      </c>
      <c r="K7" s="7">
        <v>26433237</v>
      </c>
      <c r="L7" s="7">
        <v>58448030</v>
      </c>
      <c r="M7" s="20">
        <v>6.4321999999999999</v>
      </c>
      <c r="N7" s="7">
        <v>375949.41856600001</v>
      </c>
      <c r="P7" s="59"/>
      <c r="Q7" s="59"/>
    </row>
    <row r="8" spans="1:18" s="44" customFormat="1" x14ac:dyDescent="0.2">
      <c r="A8" s="44" t="s">
        <v>9</v>
      </c>
      <c r="B8" s="49"/>
      <c r="C8" s="58">
        <f>(C7-C6)/C6</f>
        <v>3.7744831750847488E-2</v>
      </c>
      <c r="D8" s="58">
        <f t="shared" ref="D8:N8" si="1">(D7-D6)/D6</f>
        <v>5.5941563115526491E-2</v>
      </c>
      <c r="E8" s="58">
        <f t="shared" si="1"/>
        <v>7.7436371927778996E-2</v>
      </c>
      <c r="F8" s="58">
        <f t="shared" si="1"/>
        <v>3.2473090846709102E-2</v>
      </c>
      <c r="G8" s="58">
        <f t="shared" si="1"/>
        <v>1.9193745721918724E-2</v>
      </c>
      <c r="H8" s="58">
        <f t="shared" si="1"/>
        <v>7.6069789033586729E-2</v>
      </c>
      <c r="I8" s="58" t="e">
        <f t="shared" si="1"/>
        <v>#DIV/0!</v>
      </c>
      <c r="J8" s="58">
        <f t="shared" si="1"/>
        <v>0.42463748206833962</v>
      </c>
      <c r="K8" s="58">
        <f t="shared" si="1"/>
        <v>6.8038445160396463E-2</v>
      </c>
      <c r="L8" s="58">
        <f t="shared" si="1"/>
        <v>5.0560253278932432E-2</v>
      </c>
      <c r="M8" s="58">
        <f t="shared" si="1"/>
        <v>0.15939364444204107</v>
      </c>
      <c r="N8" s="58">
        <f t="shared" si="1"/>
        <v>0.21801288075501526</v>
      </c>
      <c r="P8" s="59"/>
      <c r="Q8" s="59"/>
    </row>
    <row r="9" spans="1:18" x14ac:dyDescent="0.2">
      <c r="A9" s="8"/>
      <c r="B9" s="19"/>
      <c r="C9" s="7"/>
      <c r="D9" s="7"/>
      <c r="E9" s="7"/>
      <c r="F9" s="7"/>
      <c r="G9" s="7"/>
      <c r="H9" s="7"/>
      <c r="I9" s="58"/>
      <c r="J9" s="58"/>
      <c r="K9" s="7"/>
      <c r="L9" s="7"/>
      <c r="M9" s="20"/>
      <c r="N9" s="7"/>
      <c r="P9" s="59"/>
      <c r="Q9" s="59"/>
    </row>
    <row r="10" spans="1:18" x14ac:dyDescent="0.2">
      <c r="A10" s="8" t="s">
        <v>2</v>
      </c>
      <c r="B10" s="19">
        <v>2024</v>
      </c>
      <c r="C10" s="7">
        <v>22868254162</v>
      </c>
      <c r="D10" s="7">
        <v>19562395370</v>
      </c>
      <c r="E10" s="7">
        <v>7002294607</v>
      </c>
      <c r="F10" s="7">
        <v>592358212</v>
      </c>
      <c r="G10" s="7">
        <v>446668593</v>
      </c>
      <c r="H10" s="7">
        <v>414975147</v>
      </c>
      <c r="I10" s="64">
        <v>17752129</v>
      </c>
      <c r="J10" s="64">
        <v>91828058</v>
      </c>
      <c r="K10" s="7">
        <v>8565876746</v>
      </c>
      <c r="L10" s="7">
        <v>10996518624</v>
      </c>
      <c r="M10" s="20">
        <v>6.4297000000000004</v>
      </c>
      <c r="N10" s="7">
        <v>70704315.796732798</v>
      </c>
      <c r="P10" s="59"/>
      <c r="Q10" s="59"/>
    </row>
    <row r="11" spans="1:18" x14ac:dyDescent="0.2">
      <c r="A11" s="8" t="s">
        <v>2</v>
      </c>
      <c r="B11" s="19">
        <v>2025</v>
      </c>
      <c r="C11" s="7">
        <v>23568000626</v>
      </c>
      <c r="D11" s="7">
        <v>20531679268</v>
      </c>
      <c r="E11" s="7">
        <v>7001895912</v>
      </c>
      <c r="F11" s="7">
        <v>601802270</v>
      </c>
      <c r="G11" s="7">
        <v>446589853</v>
      </c>
      <c r="H11" s="7">
        <v>430500968</v>
      </c>
      <c r="I11" s="64">
        <v>18466739</v>
      </c>
      <c r="J11" s="64">
        <v>101145947</v>
      </c>
      <c r="K11" s="7">
        <v>8600401689</v>
      </c>
      <c r="L11" s="7">
        <v>11931277579</v>
      </c>
      <c r="M11" s="20">
        <v>6.7297000000000002</v>
      </c>
      <c r="N11" s="7">
        <v>80293918.723396301</v>
      </c>
      <c r="P11" s="59"/>
      <c r="Q11" s="59"/>
    </row>
    <row r="12" spans="1:18" s="44" customFormat="1" x14ac:dyDescent="0.2">
      <c r="A12" s="44" t="s">
        <v>9</v>
      </c>
      <c r="B12" s="49"/>
      <c r="C12" s="58">
        <f>(C11-C10)/C10</f>
        <v>3.0599033010694943E-2</v>
      </c>
      <c r="D12" s="58">
        <f t="shared" ref="D12" si="2">(D11-D10)/D10</f>
        <v>4.9548323692836189E-2</v>
      </c>
      <c r="E12" s="58">
        <f t="shared" ref="E12" si="3">(E11-E10)/E10</f>
        <v>-5.6937764315348236E-5</v>
      </c>
      <c r="F12" s="58">
        <f t="shared" ref="F12" si="4">(F11-F10)/F10</f>
        <v>1.5943153667294815E-2</v>
      </c>
      <c r="G12" s="58">
        <f t="shared" ref="G12" si="5">(G11-G10)/G10</f>
        <v>-1.7628282183699447E-4</v>
      </c>
      <c r="H12" s="58">
        <f t="shared" ref="H12" si="6">(H11-H10)/H10</f>
        <v>3.7413857461685532E-2</v>
      </c>
      <c r="I12" s="58">
        <f t="shared" ref="I12" si="7">(I11-I10)/I10</f>
        <v>4.0254889990941366E-2</v>
      </c>
      <c r="J12" s="58">
        <f t="shared" ref="J12" si="8">(J11-J10)/J10</f>
        <v>0.10147104493922762</v>
      </c>
      <c r="K12" s="58">
        <f t="shared" ref="K12" si="9">(K11-K10)/K10</f>
        <v>4.0305206371457633E-3</v>
      </c>
      <c r="L12" s="58">
        <f t="shared" ref="L12" si="10">(L11-L10)/L10</f>
        <v>8.500498993925952E-2</v>
      </c>
      <c r="M12" s="58">
        <f t="shared" ref="M12" si="11">(M11-M10)/M10</f>
        <v>4.665847551207674E-2</v>
      </c>
      <c r="N12" s="58">
        <f t="shared" ref="N12" si="12">(N11-N10)/N10</f>
        <v>0.13562966869282161</v>
      </c>
      <c r="P12" s="59"/>
      <c r="Q12" s="59"/>
    </row>
    <row r="13" spans="1:18" x14ac:dyDescent="0.2">
      <c r="A13" s="8"/>
      <c r="B13" s="19"/>
      <c r="C13" s="7"/>
      <c r="D13" s="7"/>
      <c r="E13" s="7"/>
      <c r="F13" s="7"/>
      <c r="G13" s="7"/>
      <c r="H13" s="7"/>
      <c r="I13" s="58"/>
      <c r="J13" s="58"/>
      <c r="K13" s="7"/>
      <c r="L13" s="7"/>
      <c r="M13" s="20"/>
      <c r="N13" s="7"/>
      <c r="P13" s="59"/>
      <c r="Q13" s="59"/>
    </row>
    <row r="14" spans="1:18" x14ac:dyDescent="0.2">
      <c r="A14" s="8" t="s">
        <v>3</v>
      </c>
      <c r="B14" s="19">
        <v>2024</v>
      </c>
      <c r="C14" s="7">
        <v>182747552</v>
      </c>
      <c r="D14" s="7">
        <v>135501048</v>
      </c>
      <c r="E14" s="7">
        <v>36453852</v>
      </c>
      <c r="F14" s="7">
        <v>5064477</v>
      </c>
      <c r="G14" s="7">
        <v>8604779</v>
      </c>
      <c r="H14" s="7">
        <v>6336893</v>
      </c>
      <c r="I14" s="64">
        <v>0</v>
      </c>
      <c r="J14" s="64">
        <v>1736639</v>
      </c>
      <c r="K14" s="7">
        <v>58196640</v>
      </c>
      <c r="L14" s="7">
        <v>77304408</v>
      </c>
      <c r="M14" s="20">
        <v>6.4321999999999999</v>
      </c>
      <c r="N14" s="7">
        <v>497237.4131376</v>
      </c>
      <c r="P14" s="59"/>
      <c r="Q14" s="59"/>
    </row>
    <row r="15" spans="1:18" x14ac:dyDescent="0.2">
      <c r="A15" s="8" t="s">
        <v>3</v>
      </c>
      <c r="B15" s="19">
        <v>2025</v>
      </c>
      <c r="C15" s="7">
        <v>186944992</v>
      </c>
      <c r="D15" s="7">
        <v>144099195</v>
      </c>
      <c r="E15" s="7">
        <v>37313966</v>
      </c>
      <c r="F15" s="7">
        <v>4779347</v>
      </c>
      <c r="G15" s="7">
        <v>8860234</v>
      </c>
      <c r="H15" s="7">
        <v>6983618</v>
      </c>
      <c r="I15" s="64">
        <v>0</v>
      </c>
      <c r="J15" s="64">
        <v>2333448</v>
      </c>
      <c r="K15" s="7">
        <v>60270613</v>
      </c>
      <c r="L15" s="7">
        <v>83828582</v>
      </c>
      <c r="M15" s="20">
        <v>6.4321999999999999</v>
      </c>
      <c r="N15" s="7">
        <v>539202.2051404001</v>
      </c>
      <c r="P15" s="59"/>
      <c r="Q15" s="59"/>
    </row>
    <row r="16" spans="1:18" s="44" customFormat="1" x14ac:dyDescent="0.2">
      <c r="A16" s="44" t="s">
        <v>9</v>
      </c>
      <c r="B16" s="49"/>
      <c r="C16" s="58">
        <f>(C15-C14)/C14</f>
        <v>2.2968515605615334E-2</v>
      </c>
      <c r="D16" s="58">
        <f t="shared" ref="D16" si="13">(D15-D14)/D14</f>
        <v>6.345446863259685E-2</v>
      </c>
      <c r="E16" s="58">
        <f t="shared" ref="E16" si="14">(E15-E14)/E14</f>
        <v>2.3594598452860344E-2</v>
      </c>
      <c r="F16" s="58">
        <f t="shared" ref="F16" si="15">(F15-F14)/F14</f>
        <v>-5.6299989120298106E-2</v>
      </c>
      <c r="G16" s="58">
        <f t="shared" ref="G16" si="16">(G15-G14)/G14</f>
        <v>2.9687572452470889E-2</v>
      </c>
      <c r="H16" s="58">
        <f t="shared" ref="H16" si="17">(H15-H14)/H14</f>
        <v>0.10205711221571834</v>
      </c>
      <c r="I16" s="58" t="e">
        <f t="shared" ref="I16" si="18">(I15-I14)/I14</f>
        <v>#DIV/0!</v>
      </c>
      <c r="J16" s="58">
        <f t="shared" ref="J16" si="19">(J15-J14)/J14</f>
        <v>0.34365749012892144</v>
      </c>
      <c r="K16" s="58">
        <f t="shared" ref="K16" si="20">(K15-K14)/K14</f>
        <v>3.5637332327089676E-2</v>
      </c>
      <c r="L16" s="58">
        <f t="shared" ref="L16" si="21">(L15-L14)/L14</f>
        <v>8.4395885937060669E-2</v>
      </c>
      <c r="M16" s="58">
        <f t="shared" ref="M16" si="22">(M15-M14)/M14</f>
        <v>0</v>
      </c>
      <c r="N16" s="58">
        <f t="shared" ref="N16" si="23">(N15-N14)/N14</f>
        <v>8.4395885937060863E-2</v>
      </c>
      <c r="P16" s="59"/>
      <c r="Q16" s="59"/>
    </row>
    <row r="17" spans="1:17" x14ac:dyDescent="0.2">
      <c r="A17" s="8"/>
      <c r="B17" s="19"/>
      <c r="C17" s="7"/>
      <c r="D17" s="7"/>
      <c r="E17" s="7"/>
      <c r="F17" s="7"/>
      <c r="G17" s="7"/>
      <c r="H17" s="7"/>
      <c r="I17" s="58"/>
      <c r="J17" s="58"/>
      <c r="K17" s="7"/>
      <c r="L17" s="7"/>
      <c r="M17" s="20"/>
      <c r="N17" s="7"/>
      <c r="P17" s="59"/>
      <c r="Q17" s="59"/>
    </row>
    <row r="18" spans="1:17" x14ac:dyDescent="0.2">
      <c r="A18" s="8" t="s">
        <v>4</v>
      </c>
      <c r="B18" s="19">
        <v>2024</v>
      </c>
      <c r="C18" s="7">
        <v>994272178</v>
      </c>
      <c r="D18" s="7">
        <v>719685802</v>
      </c>
      <c r="E18" s="7">
        <v>23744623</v>
      </c>
      <c r="F18" s="7">
        <v>30945958</v>
      </c>
      <c r="G18" s="7">
        <v>55456634</v>
      </c>
      <c r="H18" s="7">
        <v>50580710</v>
      </c>
      <c r="I18" s="64">
        <v>2513650</v>
      </c>
      <c r="J18" s="64">
        <v>17540657</v>
      </c>
      <c r="K18" s="7">
        <v>180782232</v>
      </c>
      <c r="L18" s="7">
        <v>538903570</v>
      </c>
      <c r="M18" s="20">
        <v>6.74</v>
      </c>
      <c r="N18" s="7">
        <v>3632210.0618000003</v>
      </c>
      <c r="P18" s="59"/>
      <c r="Q18" s="59"/>
    </row>
    <row r="19" spans="1:17" x14ac:dyDescent="0.2">
      <c r="A19" s="8" t="s">
        <v>4</v>
      </c>
      <c r="B19" s="19">
        <v>2025</v>
      </c>
      <c r="C19" s="7">
        <v>1064830056</v>
      </c>
      <c r="D19" s="7">
        <v>772138731</v>
      </c>
      <c r="E19" s="7">
        <v>24526100</v>
      </c>
      <c r="F19" s="7">
        <v>32618187</v>
      </c>
      <c r="G19" s="7">
        <v>56199069</v>
      </c>
      <c r="H19" s="7">
        <v>53328472</v>
      </c>
      <c r="I19" s="64">
        <v>2616352</v>
      </c>
      <c r="J19" s="64">
        <v>19118718</v>
      </c>
      <c r="K19" s="7">
        <v>188406898</v>
      </c>
      <c r="L19" s="7">
        <v>583731833</v>
      </c>
      <c r="M19" s="20">
        <v>6.99</v>
      </c>
      <c r="N19" s="7">
        <v>4080285.5126700001</v>
      </c>
      <c r="P19" s="59"/>
      <c r="Q19" s="59"/>
    </row>
    <row r="20" spans="1:17" s="44" customFormat="1" x14ac:dyDescent="0.2">
      <c r="A20" s="44" t="s">
        <v>9</v>
      </c>
      <c r="B20" s="49"/>
      <c r="C20" s="58">
        <f>(C19-C18)/C18</f>
        <v>7.0964349160336254E-2</v>
      </c>
      <c r="D20" s="58">
        <f t="shared" ref="D20" si="24">(D19-D18)/D18</f>
        <v>7.2883095448366228E-2</v>
      </c>
      <c r="E20" s="58">
        <f t="shared" ref="E20" si="25">(E19-E18)/E18</f>
        <v>3.2911745956126573E-2</v>
      </c>
      <c r="F20" s="58">
        <f t="shared" ref="F20" si="26">(F19-F18)/F18</f>
        <v>5.4037073274642203E-2</v>
      </c>
      <c r="G20" s="58">
        <f t="shared" ref="G20" si="27">(G19-G18)/G18</f>
        <v>1.3387667920847847E-2</v>
      </c>
      <c r="H20" s="58">
        <f t="shared" ref="H20" si="28">(H19-H18)/H18</f>
        <v>5.4324306637846723E-2</v>
      </c>
      <c r="I20" s="58">
        <f t="shared" ref="I20" si="29">(I19-I18)/I18</f>
        <v>4.0857716865912122E-2</v>
      </c>
      <c r="J20" s="58">
        <f t="shared" ref="J20" si="30">(J19-J18)/J18</f>
        <v>8.9965900365077539E-2</v>
      </c>
      <c r="K20" s="58">
        <f t="shared" ref="K20" si="31">(K19-K18)/K18</f>
        <v>4.2175970036701392E-2</v>
      </c>
      <c r="L20" s="58">
        <f t="shared" ref="L20" si="32">(L19-L18)/L18</f>
        <v>8.3184201210617328E-2</v>
      </c>
      <c r="M20" s="58">
        <f t="shared" ref="M20" si="33">(M19-M18)/M18</f>
        <v>3.7091988130563795E-2</v>
      </c>
      <c r="N20" s="58">
        <f t="shared" ref="N20" si="34">(N19-N18)/N18</f>
        <v>0.12336165674513572</v>
      </c>
      <c r="P20" s="59"/>
      <c r="Q20" s="59"/>
    </row>
    <row r="21" spans="1:17" x14ac:dyDescent="0.2">
      <c r="A21" s="8"/>
      <c r="B21" s="19"/>
      <c r="C21" s="7"/>
      <c r="D21" s="7"/>
      <c r="E21" s="7"/>
      <c r="F21" s="7"/>
      <c r="G21" s="7"/>
      <c r="H21" s="7"/>
      <c r="I21" s="58"/>
      <c r="J21" s="58"/>
      <c r="K21" s="7"/>
      <c r="L21" s="7"/>
      <c r="M21" s="20"/>
      <c r="N21" s="7"/>
      <c r="P21" s="59"/>
      <c r="Q21" s="59"/>
    </row>
    <row r="22" spans="1:17" x14ac:dyDescent="0.2">
      <c r="A22" s="8" t="s">
        <v>5</v>
      </c>
      <c r="B22" s="19">
        <v>2024</v>
      </c>
      <c r="C22" s="7">
        <v>35285343</v>
      </c>
      <c r="D22" s="7">
        <v>20169909</v>
      </c>
      <c r="E22" s="42">
        <v>587722</v>
      </c>
      <c r="F22" s="42">
        <v>756959</v>
      </c>
      <c r="G22" s="42">
        <v>2027358</v>
      </c>
      <c r="H22" s="42">
        <v>1436812</v>
      </c>
      <c r="I22" s="64">
        <v>0</v>
      </c>
      <c r="J22" s="64">
        <v>420993</v>
      </c>
      <c r="K22" s="7">
        <v>5229844</v>
      </c>
      <c r="L22" s="7">
        <v>14940065</v>
      </c>
      <c r="M22" s="20">
        <v>6.5410000000000004</v>
      </c>
      <c r="N22" s="7">
        <v>97722.965165000001</v>
      </c>
      <c r="P22" s="59"/>
      <c r="Q22" s="59"/>
    </row>
    <row r="23" spans="1:17" x14ac:dyDescent="0.2">
      <c r="A23" s="8" t="s">
        <v>5</v>
      </c>
      <c r="B23" s="19">
        <v>2025</v>
      </c>
      <c r="C23" s="7">
        <v>38277810</v>
      </c>
      <c r="D23" s="7">
        <v>21627811</v>
      </c>
      <c r="E23" s="42">
        <v>575500</v>
      </c>
      <c r="F23" s="42">
        <v>823338</v>
      </c>
      <c r="G23" s="42">
        <v>2046158</v>
      </c>
      <c r="H23" s="42">
        <v>1501042</v>
      </c>
      <c r="I23" s="64">
        <v>0</v>
      </c>
      <c r="J23" s="64">
        <v>508455</v>
      </c>
      <c r="K23" s="7">
        <v>5454493</v>
      </c>
      <c r="L23" s="7">
        <v>16173318</v>
      </c>
      <c r="M23" s="20">
        <v>6.5410000000000004</v>
      </c>
      <c r="N23" s="7">
        <v>105789.67303800001</v>
      </c>
      <c r="P23" s="59"/>
      <c r="Q23" s="59"/>
    </row>
    <row r="24" spans="1:17" s="44" customFormat="1" x14ac:dyDescent="0.2">
      <c r="A24" s="44" t="s">
        <v>9</v>
      </c>
      <c r="B24" s="49"/>
      <c r="C24" s="58">
        <f>(C23-C22)/C22</f>
        <v>8.4807649453768952E-2</v>
      </c>
      <c r="D24" s="58">
        <f t="shared" ref="D24" si="35">(D23-D22)/D22</f>
        <v>7.2281040038405728E-2</v>
      </c>
      <c r="E24" s="58">
        <f t="shared" ref="E24" si="36">(E23-E22)/E22</f>
        <v>-2.0795546193608544E-2</v>
      </c>
      <c r="F24" s="58">
        <f t="shared" ref="F24" si="37">(F23-F22)/F22</f>
        <v>8.7691671543637106E-2</v>
      </c>
      <c r="G24" s="58">
        <f t="shared" ref="G24" si="38">(G23-G22)/G22</f>
        <v>9.2731525463189031E-3</v>
      </c>
      <c r="H24" s="58">
        <f t="shared" ref="H24" si="39">(H23-H22)/H22</f>
        <v>4.4703134439300338E-2</v>
      </c>
      <c r="I24" s="58" t="e">
        <f t="shared" ref="I24" si="40">(I23-I22)/I22</f>
        <v>#DIV/0!</v>
      </c>
      <c r="J24" s="58">
        <f t="shared" ref="J24" si="41">(J23-J22)/J22</f>
        <v>0.20775167283066465</v>
      </c>
      <c r="K24" s="58">
        <f t="shared" ref="K24" si="42">(K23-K22)/K22</f>
        <v>4.2955200958193017E-2</v>
      </c>
      <c r="L24" s="58">
        <f t="shared" ref="L24" si="43">(L23-L22)/L22</f>
        <v>8.2546695747307663E-2</v>
      </c>
      <c r="M24" s="58">
        <f t="shared" ref="M24" si="44">(M23-M22)/M22</f>
        <v>0</v>
      </c>
      <c r="N24" s="58">
        <f t="shared" ref="N24" si="45">(N23-N22)/N22</f>
        <v>8.2546695747307719E-2</v>
      </c>
      <c r="P24" s="59"/>
      <c r="Q24" s="59"/>
    </row>
    <row r="25" spans="1:17" x14ac:dyDescent="0.2">
      <c r="A25" s="8"/>
      <c r="B25" s="19"/>
      <c r="C25" s="7"/>
      <c r="D25" s="7"/>
      <c r="E25" s="7"/>
      <c r="F25" s="7"/>
      <c r="G25" s="7"/>
      <c r="H25" s="7"/>
      <c r="I25" s="58"/>
      <c r="J25" s="58"/>
      <c r="K25" s="7"/>
      <c r="L25" s="7"/>
      <c r="M25" s="20"/>
      <c r="N25" s="7"/>
      <c r="P25" s="59"/>
      <c r="Q25" s="59"/>
    </row>
    <row r="26" spans="1:17" x14ac:dyDescent="0.2">
      <c r="A26" s="8" t="s">
        <v>6</v>
      </c>
      <c r="B26" s="19">
        <v>2024</v>
      </c>
      <c r="C26" s="7">
        <v>82501774</v>
      </c>
      <c r="D26" s="7">
        <v>62494804</v>
      </c>
      <c r="E26" s="7">
        <v>2356620</v>
      </c>
      <c r="F26" s="7">
        <v>4763813</v>
      </c>
      <c r="G26" s="7">
        <v>4706055</v>
      </c>
      <c r="H26" s="7">
        <v>3877616</v>
      </c>
      <c r="I26" s="64">
        <v>547711</v>
      </c>
      <c r="J26" s="64">
        <v>396175</v>
      </c>
      <c r="K26" s="7">
        <v>16647990</v>
      </c>
      <c r="L26" s="7">
        <v>45846814</v>
      </c>
      <c r="M26" s="20">
        <v>5.2</v>
      </c>
      <c r="N26" s="7">
        <v>238403.43280000001</v>
      </c>
      <c r="P26" s="59"/>
      <c r="Q26" s="59"/>
    </row>
    <row r="27" spans="1:17" x14ac:dyDescent="0.2">
      <c r="A27" s="8" t="s">
        <v>6</v>
      </c>
      <c r="B27" s="19">
        <v>2025</v>
      </c>
      <c r="C27" s="7">
        <v>84189162</v>
      </c>
      <c r="D27" s="7">
        <v>66843141</v>
      </c>
      <c r="E27" s="7">
        <v>2516450</v>
      </c>
      <c r="F27" s="7">
        <v>4969955</v>
      </c>
      <c r="G27" s="7">
        <v>4832137</v>
      </c>
      <c r="H27" s="7">
        <v>4142883</v>
      </c>
      <c r="I27" s="64">
        <v>425778</v>
      </c>
      <c r="J27" s="64">
        <v>656599</v>
      </c>
      <c r="K27" s="7">
        <v>17543802</v>
      </c>
      <c r="L27" s="7">
        <v>49299339</v>
      </c>
      <c r="M27" s="20">
        <v>5.2</v>
      </c>
      <c r="N27" s="7">
        <v>256356.56280000001</v>
      </c>
      <c r="P27" s="59"/>
      <c r="Q27" s="59"/>
    </row>
    <row r="28" spans="1:17" s="44" customFormat="1" x14ac:dyDescent="0.2">
      <c r="A28" s="44" t="s">
        <v>9</v>
      </c>
      <c r="B28" s="49"/>
      <c r="C28" s="58">
        <f>(C27-C26)/C26</f>
        <v>2.0452748082726076E-2</v>
      </c>
      <c r="D28" s="58">
        <f t="shared" ref="D28" si="46">(D27-D26)/D26</f>
        <v>6.9579176534420362E-2</v>
      </c>
      <c r="E28" s="58">
        <f t="shared" ref="E28" si="47">(E27-E26)/E26</f>
        <v>6.7821710755234188E-2</v>
      </c>
      <c r="F28" s="58">
        <f t="shared" ref="F28" si="48">(F27-F26)/F26</f>
        <v>4.3272479419322295E-2</v>
      </c>
      <c r="G28" s="58">
        <f t="shared" ref="G28" si="49">(G27-G26)/G26</f>
        <v>2.6791442088968363E-2</v>
      </c>
      <c r="H28" s="58">
        <f t="shared" ref="H28" si="50">(H27-H26)/H26</f>
        <v>6.8409816753386615E-2</v>
      </c>
      <c r="I28" s="58">
        <f t="shared" ref="I28" si="51">(I27-I26)/I26</f>
        <v>-0.22262287958430632</v>
      </c>
      <c r="J28" s="58">
        <f t="shared" ref="J28" si="52">(J27-J26)/J26</f>
        <v>0.65734586988073451</v>
      </c>
      <c r="K28" s="58">
        <f t="shared" ref="K28" si="53">(K27-K26)/K26</f>
        <v>5.3809018386003354E-2</v>
      </c>
      <c r="L28" s="58">
        <f t="shared" ref="L28" si="54">(L27-L26)/L26</f>
        <v>7.5305669004611747E-2</v>
      </c>
      <c r="M28" s="58">
        <f t="shared" ref="M28" si="55">(M27-M26)/M26</f>
        <v>0</v>
      </c>
      <c r="N28" s="58">
        <f t="shared" ref="N28" si="56">(N27-N26)/N26</f>
        <v>7.5305669004611761E-2</v>
      </c>
      <c r="P28" s="59"/>
      <c r="Q28" s="59"/>
    </row>
    <row r="29" spans="1:17" x14ac:dyDescent="0.2">
      <c r="A29" s="8"/>
      <c r="B29" s="19"/>
      <c r="C29" s="7"/>
      <c r="D29" s="7"/>
      <c r="E29" s="7"/>
      <c r="F29" s="7"/>
      <c r="G29" s="7"/>
      <c r="H29" s="7"/>
      <c r="I29" s="58"/>
      <c r="J29" s="58"/>
      <c r="K29" s="7"/>
      <c r="L29" s="7"/>
      <c r="M29" s="20"/>
      <c r="N29" s="7"/>
      <c r="P29" s="59"/>
      <c r="Q29" s="59"/>
    </row>
    <row r="30" spans="1:17" x14ac:dyDescent="0.2">
      <c r="A30" s="8" t="s">
        <v>7</v>
      </c>
      <c r="B30" s="19">
        <v>2024</v>
      </c>
      <c r="C30" s="7">
        <v>1620552741</v>
      </c>
      <c r="D30" s="7">
        <v>1040477031</v>
      </c>
      <c r="E30" s="7">
        <v>89632830</v>
      </c>
      <c r="F30" s="7">
        <v>22126701</v>
      </c>
      <c r="G30" s="7">
        <v>61786748</v>
      </c>
      <c r="H30" s="7">
        <v>57928989</v>
      </c>
      <c r="I30" s="64">
        <v>0</v>
      </c>
      <c r="J30" s="64">
        <v>22565099</v>
      </c>
      <c r="K30" s="7">
        <v>254040367</v>
      </c>
      <c r="L30" s="7">
        <v>786436664</v>
      </c>
      <c r="M30" s="20">
        <v>5.9</v>
      </c>
      <c r="N30" s="7">
        <v>4639976.3176000006</v>
      </c>
      <c r="P30" s="59"/>
      <c r="Q30" s="59"/>
    </row>
    <row r="31" spans="1:17" x14ac:dyDescent="0.2">
      <c r="A31" s="8" t="s">
        <v>7</v>
      </c>
      <c r="B31" s="19">
        <v>2025</v>
      </c>
      <c r="C31" s="7">
        <v>1720632295</v>
      </c>
      <c r="D31" s="7">
        <v>1133216481</v>
      </c>
      <c r="E31" s="7">
        <v>90643152</v>
      </c>
      <c r="F31" s="7">
        <v>19488098</v>
      </c>
      <c r="G31" s="7">
        <v>66107843</v>
      </c>
      <c r="H31" s="7">
        <v>64258276</v>
      </c>
      <c r="I31" s="64">
        <v>0</v>
      </c>
      <c r="J31" s="64">
        <v>27558525</v>
      </c>
      <c r="K31" s="7">
        <v>268055894</v>
      </c>
      <c r="L31" s="7">
        <v>865160587</v>
      </c>
      <c r="M31" s="20">
        <v>5.88</v>
      </c>
      <c r="N31" s="7">
        <v>5087144.2515599998</v>
      </c>
      <c r="P31" s="59"/>
      <c r="Q31" s="59"/>
    </row>
    <row r="32" spans="1:17" s="44" customFormat="1" x14ac:dyDescent="0.2">
      <c r="A32" s="44" t="s">
        <v>9</v>
      </c>
      <c r="B32" s="49"/>
      <c r="C32" s="58">
        <f>(C31-C30)/C30</f>
        <v>6.1756431289143709E-2</v>
      </c>
      <c r="D32" s="58">
        <f t="shared" ref="D32" si="57">(D31-D30)/D30</f>
        <v>8.9131664839221234E-2</v>
      </c>
      <c r="E32" s="58">
        <f t="shared" ref="E32" si="58">(E31-E30)/E30</f>
        <v>1.1271785126052586E-2</v>
      </c>
      <c r="F32" s="58">
        <f t="shared" ref="F32" si="59">(F31-F30)/F30</f>
        <v>-0.11924972457484738</v>
      </c>
      <c r="G32" s="58">
        <f t="shared" ref="G32" si="60">(G31-G30)/G30</f>
        <v>6.9935627620343443E-2</v>
      </c>
      <c r="H32" s="58">
        <f t="shared" ref="H32" si="61">(H31-H30)/H30</f>
        <v>0.10925940723736781</v>
      </c>
      <c r="I32" s="58" t="e">
        <f t="shared" ref="I32" si="62">(I31-I30)/I30</f>
        <v>#DIV/0!</v>
      </c>
      <c r="J32" s="58">
        <f t="shared" ref="J32" si="63">(J31-J30)/J30</f>
        <v>0.22128978915625408</v>
      </c>
      <c r="K32" s="58">
        <f t="shared" ref="K32" si="64">(K31-K30)/K30</f>
        <v>5.5170472179328883E-2</v>
      </c>
      <c r="L32" s="58">
        <f t="shared" ref="L32" si="65">(L31-L30)/L30</f>
        <v>0.10010205093896792</v>
      </c>
      <c r="M32" s="58">
        <f t="shared" ref="M32" si="66">(M31-M30)/M30</f>
        <v>-3.3898305084746542E-3</v>
      </c>
      <c r="N32" s="58">
        <f t="shared" ref="N32" si="67">(N31-N30)/N30</f>
        <v>9.6372891444259354E-2</v>
      </c>
      <c r="P32" s="59"/>
      <c r="Q32" s="59"/>
    </row>
    <row r="33" spans="1:17" x14ac:dyDescent="0.2">
      <c r="A33" s="8"/>
      <c r="B33" s="19"/>
      <c r="C33" s="7"/>
      <c r="D33" s="7"/>
      <c r="E33" s="7"/>
      <c r="F33" s="7"/>
      <c r="G33" s="7"/>
      <c r="H33" s="7"/>
      <c r="I33" s="58"/>
      <c r="J33" s="58"/>
      <c r="K33" s="7"/>
      <c r="L33" s="7"/>
      <c r="M33" s="20"/>
      <c r="N33" s="7"/>
      <c r="P33" s="59"/>
      <c r="Q33" s="59"/>
    </row>
    <row r="34" spans="1:17" x14ac:dyDescent="0.2">
      <c r="A34" s="8" t="s">
        <v>8</v>
      </c>
      <c r="B34" s="19">
        <v>2024</v>
      </c>
      <c r="C34" s="7">
        <v>81090172</v>
      </c>
      <c r="D34" s="7">
        <v>57169932</v>
      </c>
      <c r="E34" s="7">
        <v>6158619</v>
      </c>
      <c r="F34" s="7">
        <v>2174810</v>
      </c>
      <c r="G34" s="7">
        <v>4831229</v>
      </c>
      <c r="H34" s="7">
        <v>2348655</v>
      </c>
      <c r="I34" s="64">
        <v>0</v>
      </c>
      <c r="J34" s="64">
        <v>778532</v>
      </c>
      <c r="K34" s="7">
        <v>16291845</v>
      </c>
      <c r="L34" s="7">
        <v>40878087</v>
      </c>
      <c r="M34" s="20">
        <v>6.4</v>
      </c>
      <c r="N34" s="7">
        <v>261619.7568</v>
      </c>
      <c r="P34" s="59"/>
      <c r="Q34" s="59"/>
    </row>
    <row r="35" spans="1:17" x14ac:dyDescent="0.2">
      <c r="A35" s="8" t="s">
        <v>8</v>
      </c>
      <c r="B35" s="19">
        <v>2025</v>
      </c>
      <c r="C35" s="7">
        <v>82244672</v>
      </c>
      <c r="D35" s="7">
        <v>60374586</v>
      </c>
      <c r="E35" s="7">
        <v>5748895</v>
      </c>
      <c r="F35" s="7">
        <v>2182398</v>
      </c>
      <c r="G35" s="7">
        <v>4884598</v>
      </c>
      <c r="H35" s="7">
        <v>2685629</v>
      </c>
      <c r="I35" s="64">
        <v>0</v>
      </c>
      <c r="J35" s="64">
        <v>1227603</v>
      </c>
      <c r="K35" s="7">
        <v>16729123</v>
      </c>
      <c r="L35" s="7">
        <v>43645463</v>
      </c>
      <c r="M35" s="20">
        <v>6.4</v>
      </c>
      <c r="N35" s="7">
        <v>279330.9632</v>
      </c>
      <c r="P35" s="59"/>
      <c r="Q35" s="59"/>
    </row>
    <row r="36" spans="1:17" s="44" customFormat="1" x14ac:dyDescent="0.2">
      <c r="A36" s="44" t="s">
        <v>9</v>
      </c>
      <c r="B36" s="49"/>
      <c r="C36" s="58">
        <f>(C35-C34)/C34</f>
        <v>1.4237237035333949E-2</v>
      </c>
      <c r="D36" s="58">
        <f t="shared" ref="D36" si="68">(D35-D34)/D34</f>
        <v>5.6054885634637452E-2</v>
      </c>
      <c r="E36" s="58">
        <f t="shared" ref="E36" si="69">(E35-E34)/E34</f>
        <v>-6.652855128722851E-2</v>
      </c>
      <c r="F36" s="58">
        <f t="shared" ref="F36" si="70">(F35-F34)/F34</f>
        <v>3.4890404219219151E-3</v>
      </c>
      <c r="G36" s="58">
        <f t="shared" ref="G36" si="71">(G35-G34)/G34</f>
        <v>1.1046671561211443E-2</v>
      </c>
      <c r="H36" s="58">
        <f t="shared" ref="H36" si="72">(H35-H34)/H34</f>
        <v>0.14347530820831497</v>
      </c>
      <c r="I36" s="58" t="e">
        <f t="shared" ref="I36" si="73">(I35-I34)/I34</f>
        <v>#DIV/0!</v>
      </c>
      <c r="J36" s="58">
        <f t="shared" ref="J36" si="74">(J35-J34)/J34</f>
        <v>0.57681765168291088</v>
      </c>
      <c r="K36" s="58">
        <f t="shared" ref="K36" si="75">(K35-K34)/K34</f>
        <v>2.6840299548639212E-2</v>
      </c>
      <c r="L36" s="58">
        <f t="shared" ref="L36" si="76">(L35-L34)/L34</f>
        <v>6.7698275606683844E-2</v>
      </c>
      <c r="M36" s="58">
        <f t="shared" ref="M36" si="77">(M35-M34)/M34</f>
        <v>0</v>
      </c>
      <c r="N36" s="58">
        <f t="shared" ref="N36" si="78">(N35-N34)/N34</f>
        <v>6.769827560668383E-2</v>
      </c>
      <c r="P36" s="59"/>
      <c r="Q36" s="59"/>
    </row>
    <row r="37" spans="1:17" x14ac:dyDescent="0.2">
      <c r="I37" s="58"/>
      <c r="J37" s="58"/>
    </row>
    <row r="38" spans="1:17" ht="15" x14ac:dyDescent="0.25">
      <c r="A38" s="1" t="s">
        <v>10</v>
      </c>
      <c r="B38" s="19">
        <v>2024</v>
      </c>
      <c r="C38" s="13">
        <f>C2+C6+C10+C14+C18+C22+C26+C30+C34</f>
        <v>28233459325</v>
      </c>
      <c r="D38" s="13">
        <f t="shared" ref="D38:N38" si="79">D2+D6+D10+D14+D18+D22+D26+D30+D34</f>
        <v>23380651153</v>
      </c>
      <c r="E38" s="13">
        <f t="shared" si="79"/>
        <v>7306765355</v>
      </c>
      <c r="F38" s="13">
        <f t="shared" si="79"/>
        <v>703171613</v>
      </c>
      <c r="G38" s="13">
        <f t="shared" si="79"/>
        <v>666865519</v>
      </c>
      <c r="H38" s="13">
        <f t="shared" si="79"/>
        <v>612819701</v>
      </c>
      <c r="I38" s="13">
        <f t="shared" si="79"/>
        <v>23859330</v>
      </c>
      <c r="J38" s="13">
        <f t="shared" si="79"/>
        <v>159705504</v>
      </c>
      <c r="K38" s="13">
        <f t="shared" si="79"/>
        <v>9473187022</v>
      </c>
      <c r="L38" s="13">
        <f t="shared" si="79"/>
        <v>13907464131</v>
      </c>
      <c r="M38" s="13"/>
      <c r="N38" s="13">
        <f t="shared" si="79"/>
        <v>88418598.467364892</v>
      </c>
    </row>
    <row r="39" spans="1:17" ht="15" x14ac:dyDescent="0.25">
      <c r="A39" s="1"/>
      <c r="B39" s="19">
        <v>2025</v>
      </c>
      <c r="C39" s="13">
        <f>C3+C7+C11+C15+C19+C23+C27+C31+C35</f>
        <v>29213333410</v>
      </c>
      <c r="D39" s="13">
        <f t="shared" ref="D39:N39" si="80">D3+D7+D11+D15+D19+D23+D27+D31+D35</f>
        <v>24638963478</v>
      </c>
      <c r="E39" s="13">
        <f t="shared" si="80"/>
        <v>7311913669</v>
      </c>
      <c r="F39" s="13">
        <f t="shared" si="80"/>
        <v>710492778</v>
      </c>
      <c r="G39" s="13">
        <f t="shared" si="80"/>
        <v>675344597</v>
      </c>
      <c r="H39" s="13">
        <f t="shared" si="80"/>
        <v>644815892</v>
      </c>
      <c r="I39" s="13">
        <f t="shared" si="80"/>
        <v>24739114</v>
      </c>
      <c r="J39" s="13">
        <f t="shared" si="80"/>
        <v>182024646</v>
      </c>
      <c r="K39" s="13">
        <f t="shared" si="80"/>
        <v>9549330696</v>
      </c>
      <c r="L39" s="13">
        <f t="shared" si="80"/>
        <v>15089632782</v>
      </c>
      <c r="M39" s="13"/>
      <c r="N39" s="13">
        <f t="shared" si="80"/>
        <v>100130902.62912071</v>
      </c>
    </row>
    <row r="40" spans="1:17" s="44" customFormat="1" ht="15" x14ac:dyDescent="0.25">
      <c r="A40" s="48" t="s">
        <v>9</v>
      </c>
      <c r="B40" s="49"/>
      <c r="C40" s="58">
        <f t="shared" ref="C40:D40" si="81">(C39-C38)/C38</f>
        <v>3.4706129125747859E-2</v>
      </c>
      <c r="D40" s="58">
        <f t="shared" si="81"/>
        <v>5.3818532117252189E-2</v>
      </c>
      <c r="E40" s="58">
        <f t="shared" ref="E40" si="82">(E39-E38)/E38</f>
        <v>7.0459550154803078E-4</v>
      </c>
      <c r="F40" s="58">
        <f t="shared" ref="F40" si="83">(F39-F38)/F38</f>
        <v>1.0411633326273085E-2</v>
      </c>
      <c r="G40" s="58">
        <f t="shared" ref="G40" si="84">(G39-G38)/G38</f>
        <v>1.2714824441237903E-2</v>
      </c>
      <c r="H40" s="58">
        <f t="shared" ref="H40" si="85">(H39-H38)/H38</f>
        <v>5.2211426864685606E-2</v>
      </c>
      <c r="I40" s="58">
        <f t="shared" ref="I40" si="86">(I39-I38)/I38</f>
        <v>3.6873793186983875E-2</v>
      </c>
      <c r="J40" s="58">
        <f t="shared" ref="J40" si="87">(J39-J38)/J38</f>
        <v>0.13975186478231832</v>
      </c>
      <c r="K40" s="58">
        <f t="shared" ref="K40" si="88">(K39-K38)/K38</f>
        <v>8.0378096434883198E-3</v>
      </c>
      <c r="L40" s="58">
        <f t="shared" ref="L40" si="89">(L39-L38)/L38</f>
        <v>8.5002459101434877E-2</v>
      </c>
      <c r="M40" s="58"/>
      <c r="N40" s="58">
        <f t="shared" ref="N40" si="90">(N39-N38)/N38</f>
        <v>0.13246425938405709</v>
      </c>
    </row>
    <row r="42" spans="1:17" ht="15" x14ac:dyDescent="0.25">
      <c r="K42" s="15" t="s">
        <v>465</v>
      </c>
      <c r="L42" s="16">
        <v>2024</v>
      </c>
      <c r="M42" s="68">
        <f>(M2+M6+M10+M14+M18+M22+M26+M30+M34)/9</f>
        <v>6.1267555555555555</v>
      </c>
    </row>
    <row r="43" spans="1:17" ht="15" x14ac:dyDescent="0.25">
      <c r="K43" s="15"/>
      <c r="L43" s="16">
        <v>2025</v>
      </c>
      <c r="M43" s="68">
        <f>(M3+M7+M11+M15+M19+M23+M27+M31+M35)/9</f>
        <v>6.3172333333333341</v>
      </c>
    </row>
    <row r="44" spans="1:17" s="44" customFormat="1" ht="15" x14ac:dyDescent="0.25">
      <c r="B44" s="49"/>
      <c r="I44" s="50"/>
      <c r="J44" s="46"/>
      <c r="K44" s="48" t="s">
        <v>466</v>
      </c>
      <c r="L44" s="48"/>
      <c r="M44" s="58">
        <f t="shared" ref="M44" si="91">(M43-M42)/M42</f>
        <v>3.1089501784522671E-2</v>
      </c>
    </row>
    <row r="48" spans="1:17" s="44" customFormat="1" x14ac:dyDescent="0.2">
      <c r="B48" s="49"/>
      <c r="I48" s="50"/>
      <c r="J48" s="46"/>
    </row>
    <row r="52" spans="2:10" s="44" customFormat="1" x14ac:dyDescent="0.2">
      <c r="B52" s="49"/>
      <c r="I52" s="50"/>
      <c r="J52" s="46"/>
    </row>
    <row r="56" spans="2:10" s="44" customFormat="1" x14ac:dyDescent="0.2">
      <c r="B56" s="49"/>
      <c r="I56" s="50"/>
      <c r="J56" s="46"/>
    </row>
    <row r="60" spans="2:10" s="44" customFormat="1" x14ac:dyDescent="0.2">
      <c r="B60" s="49"/>
      <c r="I60" s="50"/>
      <c r="J60" s="46"/>
    </row>
    <row r="64" spans="2:10" s="44" customFormat="1" x14ac:dyDescent="0.2">
      <c r="B64" s="49"/>
      <c r="I64" s="50"/>
      <c r="J64" s="46"/>
    </row>
    <row r="68" spans="2:10" s="44" customFormat="1" x14ac:dyDescent="0.2">
      <c r="B68" s="49"/>
      <c r="I68" s="50"/>
      <c r="J68" s="46"/>
    </row>
    <row r="72" spans="2:10" s="44" customFormat="1" x14ac:dyDescent="0.2">
      <c r="B72" s="49"/>
      <c r="I72" s="50"/>
      <c r="J72" s="46"/>
    </row>
    <row r="76" spans="2:10" s="44" customFormat="1" x14ac:dyDescent="0.2">
      <c r="B76" s="49"/>
      <c r="I76" s="50"/>
      <c r="J76" s="46"/>
    </row>
    <row r="80" spans="2:10" s="44" customFormat="1" x14ac:dyDescent="0.2">
      <c r="B80" s="49"/>
      <c r="I80" s="50"/>
      <c r="J80" s="46"/>
    </row>
    <row r="84" spans="2:10" s="44" customFormat="1" x14ac:dyDescent="0.2">
      <c r="B84" s="49"/>
      <c r="I84" s="50"/>
      <c r="J84" s="46"/>
    </row>
    <row r="88" spans="2:10" s="44" customFormat="1" x14ac:dyDescent="0.2">
      <c r="B88" s="49"/>
      <c r="I88" s="50"/>
      <c r="J88" s="46"/>
    </row>
    <row r="92" spans="2:10" s="44" customFormat="1" x14ac:dyDescent="0.2">
      <c r="B92" s="49"/>
      <c r="I92" s="50"/>
      <c r="J92" s="46"/>
    </row>
    <row r="96" spans="2:10" s="44" customFormat="1" x14ac:dyDescent="0.2">
      <c r="B96" s="49"/>
      <c r="I96" s="50"/>
      <c r="J96" s="46"/>
    </row>
    <row r="100" spans="2:10" s="44" customFormat="1" x14ac:dyDescent="0.2">
      <c r="B100" s="49"/>
      <c r="I100" s="50"/>
      <c r="J100" s="46"/>
    </row>
    <row r="104" spans="2:10" s="44" customFormat="1" x14ac:dyDescent="0.2">
      <c r="B104" s="49"/>
      <c r="I104" s="50"/>
      <c r="J104" s="46"/>
    </row>
    <row r="108" spans="2:10" s="44" customFormat="1" x14ac:dyDescent="0.2">
      <c r="B108" s="49"/>
      <c r="I108" s="50"/>
      <c r="J108" s="46"/>
    </row>
    <row r="112" spans="2:10" s="44" customFormat="1" x14ac:dyDescent="0.2">
      <c r="B112" s="49"/>
      <c r="I112" s="50"/>
      <c r="J112" s="46"/>
    </row>
    <row r="116" spans="2:10" s="44" customFormat="1" x14ac:dyDescent="0.2">
      <c r="B116" s="49"/>
      <c r="I116" s="50"/>
      <c r="J116" s="46"/>
    </row>
    <row r="120" spans="2:10" s="44" customFormat="1" x14ac:dyDescent="0.2">
      <c r="B120" s="49"/>
      <c r="I120" s="50"/>
      <c r="J120" s="46"/>
    </row>
    <row r="124" spans="2:10" s="44" customFormat="1" x14ac:dyDescent="0.2">
      <c r="B124" s="49"/>
      <c r="I124" s="50"/>
      <c r="J124" s="46"/>
    </row>
    <row r="128" spans="2:10" s="44" customFormat="1" x14ac:dyDescent="0.2">
      <c r="B128" s="49"/>
      <c r="I128" s="50"/>
      <c r="J128" s="46"/>
    </row>
    <row r="132" spans="2:10" s="44" customFormat="1" x14ac:dyDescent="0.2">
      <c r="B132" s="49"/>
      <c r="I132" s="50"/>
      <c r="J132" s="46"/>
    </row>
    <row r="136" spans="2:10" s="44" customFormat="1" x14ac:dyDescent="0.2">
      <c r="B136" s="49"/>
      <c r="I136" s="50"/>
      <c r="J136" s="46"/>
    </row>
    <row r="140" spans="2:10" s="44" customFormat="1" x14ac:dyDescent="0.2">
      <c r="B140" s="49"/>
      <c r="I140" s="50"/>
      <c r="J140" s="46"/>
    </row>
    <row r="144" spans="2:10" s="44" customFormat="1" x14ac:dyDescent="0.2">
      <c r="B144" s="49"/>
      <c r="I144" s="50"/>
      <c r="J144" s="46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0" sqref="N1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23</v>
      </c>
      <c r="B2" s="19">
        <v>2024</v>
      </c>
      <c r="C2" s="7">
        <v>721542768</v>
      </c>
      <c r="D2" s="7">
        <v>606425935</v>
      </c>
      <c r="E2" s="7">
        <v>37085305</v>
      </c>
      <c r="F2" s="7">
        <v>58143086</v>
      </c>
      <c r="G2" s="7">
        <v>37297165</v>
      </c>
      <c r="H2" s="7">
        <v>34243060</v>
      </c>
      <c r="I2" s="7">
        <v>5452595</v>
      </c>
      <c r="J2" s="7">
        <v>17091606</v>
      </c>
      <c r="K2" s="7">
        <v>189312817</v>
      </c>
      <c r="L2" s="7">
        <v>417113118</v>
      </c>
      <c r="M2" s="20">
        <v>3.6</v>
      </c>
      <c r="N2" s="7">
        <v>1501607.2248</v>
      </c>
    </row>
    <row r="3" spans="1:17" s="21" customFormat="1" x14ac:dyDescent="0.2">
      <c r="A3" s="8" t="s">
        <v>23</v>
      </c>
      <c r="B3" s="19">
        <v>2025</v>
      </c>
      <c r="C3" s="7">
        <v>769170442</v>
      </c>
      <c r="D3" s="7">
        <v>644088497</v>
      </c>
      <c r="E3" s="7">
        <v>37264456</v>
      </c>
      <c r="F3" s="7">
        <v>56859506</v>
      </c>
      <c r="G3" s="7">
        <v>37453319</v>
      </c>
      <c r="H3" s="7">
        <v>35849452</v>
      </c>
      <c r="I3" s="7">
        <v>5443974</v>
      </c>
      <c r="J3" s="7">
        <v>19170680</v>
      </c>
      <c r="K3" s="7">
        <v>192041387</v>
      </c>
      <c r="L3" s="7">
        <v>452047110</v>
      </c>
      <c r="M3" s="20">
        <v>3.6</v>
      </c>
      <c r="N3" s="7">
        <v>1627369.5959999999</v>
      </c>
    </row>
    <row r="4" spans="1:17" s="44" customFormat="1" x14ac:dyDescent="0.2">
      <c r="A4" s="44" t="s">
        <v>9</v>
      </c>
      <c r="B4" s="49"/>
      <c r="C4" s="58">
        <f>(C3-C2)/C2</f>
        <v>6.6008109445842303E-2</v>
      </c>
      <c r="D4" s="58">
        <f t="shared" ref="D4:N4" si="0">(D3-D2)/D2</f>
        <v>6.2105790379826019E-2</v>
      </c>
      <c r="E4" s="58">
        <f t="shared" si="0"/>
        <v>4.830781356658655E-3</v>
      </c>
      <c r="F4" s="58">
        <f t="shared" si="0"/>
        <v>-2.2076227601679071E-2</v>
      </c>
      <c r="G4" s="58">
        <f t="shared" si="0"/>
        <v>4.1867525319953941E-3</v>
      </c>
      <c r="H4" s="58">
        <f t="shared" si="0"/>
        <v>4.6911461767727536E-2</v>
      </c>
      <c r="I4" s="58">
        <f t="shared" si="0"/>
        <v>-1.5810820352511051E-3</v>
      </c>
      <c r="J4" s="58">
        <f t="shared" si="0"/>
        <v>0.12164298662161999</v>
      </c>
      <c r="K4" s="58">
        <f t="shared" si="0"/>
        <v>1.4413023075981168E-2</v>
      </c>
      <c r="L4" s="58">
        <f t="shared" si="0"/>
        <v>8.3751842108212002E-2</v>
      </c>
      <c r="M4" s="58">
        <f t="shared" si="0"/>
        <v>0</v>
      </c>
      <c r="N4" s="58">
        <f t="shared" si="0"/>
        <v>8.375184210821196E-2</v>
      </c>
    </row>
    <row r="6" spans="1:17" ht="15" x14ac:dyDescent="0.25">
      <c r="A6" s="1" t="s">
        <v>10</v>
      </c>
      <c r="B6" s="19">
        <v>2024</v>
      </c>
      <c r="C6" s="13">
        <f>C2</f>
        <v>721542768</v>
      </c>
      <c r="D6" s="13">
        <f t="shared" ref="D6:N6" si="1">D2</f>
        <v>606425935</v>
      </c>
      <c r="E6" s="13">
        <f t="shared" si="1"/>
        <v>37085305</v>
      </c>
      <c r="F6" s="13">
        <f t="shared" si="1"/>
        <v>58143086</v>
      </c>
      <c r="G6" s="13">
        <f t="shared" si="1"/>
        <v>37297165</v>
      </c>
      <c r="H6" s="13">
        <f t="shared" si="1"/>
        <v>34243060</v>
      </c>
      <c r="I6" s="13">
        <f t="shared" si="1"/>
        <v>5452595</v>
      </c>
      <c r="J6" s="13">
        <f t="shared" si="1"/>
        <v>17091606</v>
      </c>
      <c r="K6" s="13">
        <f t="shared" si="1"/>
        <v>189312817</v>
      </c>
      <c r="L6" s="13">
        <f t="shared" si="1"/>
        <v>417113118</v>
      </c>
      <c r="M6" s="13"/>
      <c r="N6" s="13">
        <f t="shared" si="1"/>
        <v>1501607.2248</v>
      </c>
    </row>
    <row r="7" spans="1:17" ht="15" x14ac:dyDescent="0.25">
      <c r="A7" s="1"/>
      <c r="B7" s="19">
        <v>2025</v>
      </c>
      <c r="C7" s="13">
        <f>C3</f>
        <v>769170442</v>
      </c>
      <c r="D7" s="13">
        <f t="shared" ref="D7:N7" si="2">D3</f>
        <v>644088497</v>
      </c>
      <c r="E7" s="13">
        <f t="shared" si="2"/>
        <v>37264456</v>
      </c>
      <c r="F7" s="13">
        <f t="shared" si="2"/>
        <v>56859506</v>
      </c>
      <c r="G7" s="13">
        <f t="shared" si="2"/>
        <v>37453319</v>
      </c>
      <c r="H7" s="13">
        <f t="shared" si="2"/>
        <v>35849452</v>
      </c>
      <c r="I7" s="13">
        <f t="shared" si="2"/>
        <v>5443974</v>
      </c>
      <c r="J7" s="13">
        <f t="shared" si="2"/>
        <v>19170680</v>
      </c>
      <c r="K7" s="13">
        <f t="shared" si="2"/>
        <v>192041387</v>
      </c>
      <c r="L7" s="13">
        <f t="shared" si="2"/>
        <v>452047110</v>
      </c>
      <c r="M7" s="13"/>
      <c r="N7" s="13">
        <f t="shared" si="2"/>
        <v>1627369.5959999999</v>
      </c>
    </row>
    <row r="8" spans="1:17" s="44" customFormat="1" ht="15" x14ac:dyDescent="0.25">
      <c r="A8" s="48" t="s">
        <v>9</v>
      </c>
      <c r="B8" s="49"/>
      <c r="C8" s="58">
        <f t="shared" ref="C8:L8" si="3">(C7-C6)/C6</f>
        <v>6.6008109445842303E-2</v>
      </c>
      <c r="D8" s="58">
        <f t="shared" si="3"/>
        <v>6.2105790379826019E-2</v>
      </c>
      <c r="E8" s="58">
        <f t="shared" si="3"/>
        <v>4.830781356658655E-3</v>
      </c>
      <c r="F8" s="58">
        <f t="shared" si="3"/>
        <v>-2.2076227601679071E-2</v>
      </c>
      <c r="G8" s="58">
        <f t="shared" si="3"/>
        <v>4.1867525319953941E-3</v>
      </c>
      <c r="H8" s="58">
        <f t="shared" si="3"/>
        <v>4.6911461767727536E-2</v>
      </c>
      <c r="I8" s="58">
        <f t="shared" si="3"/>
        <v>-1.5810820352511051E-3</v>
      </c>
      <c r="J8" s="58">
        <f t="shared" si="3"/>
        <v>0.12164298662161999</v>
      </c>
      <c r="K8" s="58">
        <f t="shared" si="3"/>
        <v>1.4413023075981168E-2</v>
      </c>
      <c r="L8" s="58">
        <f t="shared" si="3"/>
        <v>8.3751842108212002E-2</v>
      </c>
      <c r="M8" s="58"/>
      <c r="N8" s="58">
        <f t="shared" ref="N8" si="4">(N7-N6)/N6</f>
        <v>8.375184210821196E-2</v>
      </c>
    </row>
    <row r="10" spans="1:17" ht="15" x14ac:dyDescent="0.25">
      <c r="K10" s="15" t="s">
        <v>465</v>
      </c>
      <c r="L10" s="16">
        <v>2024</v>
      </c>
      <c r="M10" s="17">
        <f>M2</f>
        <v>3.6</v>
      </c>
    </row>
    <row r="11" spans="1:17" ht="15" x14ac:dyDescent="0.25">
      <c r="K11" s="15"/>
      <c r="L11" s="16">
        <v>2025</v>
      </c>
      <c r="M11" s="17">
        <f>M3</f>
        <v>3.6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0</v>
      </c>
    </row>
    <row r="13" spans="1:17" ht="15" x14ac:dyDescent="0.25">
      <c r="K13" s="15"/>
      <c r="L13" s="15"/>
      <c r="M13" s="17"/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27" sqref="N27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24</v>
      </c>
      <c r="B2" s="19">
        <v>2024</v>
      </c>
      <c r="C2" s="7">
        <v>1340006866</v>
      </c>
      <c r="D2" s="7">
        <v>1204347447</v>
      </c>
      <c r="E2" s="7">
        <v>18081371</v>
      </c>
      <c r="F2" s="7">
        <v>19492430</v>
      </c>
      <c r="G2" s="7">
        <v>81703046</v>
      </c>
      <c r="H2" s="7">
        <v>69954926</v>
      </c>
      <c r="I2" s="7">
        <v>4488434</v>
      </c>
      <c r="J2" s="7">
        <v>55986951</v>
      </c>
      <c r="K2" s="7">
        <v>249707158</v>
      </c>
      <c r="L2" s="7">
        <v>954640289</v>
      </c>
      <c r="M2" s="20">
        <v>2.75</v>
      </c>
      <c r="N2" s="61">
        <v>2625260.7947499999</v>
      </c>
    </row>
    <row r="3" spans="1:17" s="27" customFormat="1" x14ac:dyDescent="0.2">
      <c r="A3" s="8" t="s">
        <v>24</v>
      </c>
      <c r="B3" s="19">
        <v>2025</v>
      </c>
      <c r="C3" s="7">
        <v>1419307839</v>
      </c>
      <c r="D3" s="7">
        <v>1288295575</v>
      </c>
      <c r="E3" s="7">
        <v>18168808</v>
      </c>
      <c r="F3" s="7">
        <v>19634979</v>
      </c>
      <c r="G3" s="7">
        <v>83064138</v>
      </c>
      <c r="H3" s="7">
        <v>72383708</v>
      </c>
      <c r="I3" s="7">
        <v>4543348</v>
      </c>
      <c r="J3" s="7">
        <v>68913813</v>
      </c>
      <c r="K3" s="7">
        <v>266708794</v>
      </c>
      <c r="L3" s="7">
        <v>1021586781</v>
      </c>
      <c r="M3" s="20">
        <v>2.7</v>
      </c>
      <c r="N3" s="61">
        <v>2758284.3087000004</v>
      </c>
    </row>
    <row r="4" spans="1:17" s="44" customFormat="1" x14ac:dyDescent="0.2">
      <c r="A4" s="44" t="s">
        <v>9</v>
      </c>
      <c r="B4" s="49"/>
      <c r="C4" s="58">
        <f>(C3-C2)/C2</f>
        <v>5.9179527368182903E-2</v>
      </c>
      <c r="D4" s="58">
        <f t="shared" ref="D4:N4" si="0">(D3-D2)/D2</f>
        <v>6.9704243745534342E-2</v>
      </c>
      <c r="E4" s="58">
        <f t="shared" si="0"/>
        <v>4.8357505633837171E-3</v>
      </c>
      <c r="F4" s="58">
        <f t="shared" si="0"/>
        <v>7.3130440894234325E-3</v>
      </c>
      <c r="G4" s="58">
        <f t="shared" si="0"/>
        <v>1.6659011709306407E-2</v>
      </c>
      <c r="H4" s="58">
        <f t="shared" si="0"/>
        <v>3.4719241930153709E-2</v>
      </c>
      <c r="I4" s="58">
        <f t="shared" si="0"/>
        <v>1.2234556640467477E-2</v>
      </c>
      <c r="J4" s="58">
        <f t="shared" si="0"/>
        <v>0.23089062306679284</v>
      </c>
      <c r="K4" s="58">
        <f t="shared" si="0"/>
        <v>6.8086298110845503E-2</v>
      </c>
      <c r="L4" s="58">
        <f t="shared" si="0"/>
        <v>7.0127453001305295E-2</v>
      </c>
      <c r="M4" s="58">
        <f t="shared" si="0"/>
        <v>-1.8181818181818118E-2</v>
      </c>
      <c r="N4" s="58">
        <f t="shared" si="0"/>
        <v>5.0670590219463574E-2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58"/>
    </row>
    <row r="6" spans="1:17" s="21" customFormat="1" x14ac:dyDescent="0.2">
      <c r="A6" s="8" t="s">
        <v>25</v>
      </c>
      <c r="B6" s="19">
        <v>2024</v>
      </c>
      <c r="C6" s="7">
        <v>2574134674</v>
      </c>
      <c r="D6" s="7">
        <v>2255670966</v>
      </c>
      <c r="E6" s="7">
        <v>82490108</v>
      </c>
      <c r="F6" s="7">
        <v>59406713</v>
      </c>
      <c r="G6" s="7">
        <v>125819711</v>
      </c>
      <c r="H6" s="7">
        <v>113455278</v>
      </c>
      <c r="I6" s="7">
        <v>11215206</v>
      </c>
      <c r="J6" s="7">
        <v>87711434</v>
      </c>
      <c r="K6" s="7">
        <v>480098450</v>
      </c>
      <c r="L6" s="7">
        <v>1775572516</v>
      </c>
      <c r="M6" s="20">
        <v>4.05</v>
      </c>
      <c r="N6" s="61">
        <v>7191068.6897999989</v>
      </c>
    </row>
    <row r="7" spans="1:17" s="21" customFormat="1" x14ac:dyDescent="0.2">
      <c r="A7" s="8" t="s">
        <v>25</v>
      </c>
      <c r="B7" s="19">
        <v>2025</v>
      </c>
      <c r="C7" s="7">
        <v>2683265349</v>
      </c>
      <c r="D7" s="7">
        <v>2398498935</v>
      </c>
      <c r="E7" s="7">
        <v>82395755</v>
      </c>
      <c r="F7" s="7">
        <v>59729329</v>
      </c>
      <c r="G7" s="7">
        <v>126695283</v>
      </c>
      <c r="H7" s="7">
        <v>116406652</v>
      </c>
      <c r="I7" s="7">
        <v>11658553</v>
      </c>
      <c r="J7" s="7">
        <v>106757461</v>
      </c>
      <c r="K7" s="7">
        <v>503643033</v>
      </c>
      <c r="L7" s="7">
        <v>1894855902</v>
      </c>
      <c r="M7" s="20">
        <v>4.05</v>
      </c>
      <c r="N7" s="61">
        <v>7674166.4030999998</v>
      </c>
    </row>
    <row r="8" spans="1:17" s="44" customFormat="1" x14ac:dyDescent="0.2">
      <c r="A8" s="44" t="s">
        <v>9</v>
      </c>
      <c r="B8" s="49"/>
      <c r="C8" s="58">
        <f>(C7-C6)/C6</f>
        <v>4.2395091485411533E-2</v>
      </c>
      <c r="D8" s="58">
        <f t="shared" ref="D8:N8" si="1">(D7-D6)/D6</f>
        <v>6.3319504995570347E-2</v>
      </c>
      <c r="E8" s="58">
        <f t="shared" si="1"/>
        <v>-1.1438098735426555E-3</v>
      </c>
      <c r="F8" s="58">
        <f t="shared" si="1"/>
        <v>5.4306320566835601E-3</v>
      </c>
      <c r="G8" s="58">
        <f t="shared" si="1"/>
        <v>6.9589414332703404E-3</v>
      </c>
      <c r="H8" s="58">
        <f t="shared" si="1"/>
        <v>2.6013545178568069E-2</v>
      </c>
      <c r="I8" s="58">
        <f t="shared" si="1"/>
        <v>3.9530883338210643E-2</v>
      </c>
      <c r="J8" s="58">
        <f t="shared" si="1"/>
        <v>0.21714417529646135</v>
      </c>
      <c r="K8" s="58">
        <f t="shared" si="1"/>
        <v>4.904115603789181E-2</v>
      </c>
      <c r="L8" s="58">
        <f t="shared" si="1"/>
        <v>6.7180239007484169E-2</v>
      </c>
      <c r="M8" s="58">
        <f t="shared" si="1"/>
        <v>0</v>
      </c>
      <c r="N8" s="58">
        <f t="shared" si="1"/>
        <v>6.7180239007484294E-2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58"/>
    </row>
    <row r="10" spans="1:17" s="21" customFormat="1" x14ac:dyDescent="0.2">
      <c r="A10" s="8" t="s">
        <v>26</v>
      </c>
      <c r="B10" s="19">
        <v>2024</v>
      </c>
      <c r="C10" s="7">
        <v>1088322382</v>
      </c>
      <c r="D10" s="7">
        <v>822749060</v>
      </c>
      <c r="E10" s="7">
        <v>34031612</v>
      </c>
      <c r="F10" s="7">
        <v>1489825</v>
      </c>
      <c r="G10" s="7">
        <v>9675000</v>
      </c>
      <c r="H10" s="7">
        <v>9056019</v>
      </c>
      <c r="I10" s="7">
        <v>1132345</v>
      </c>
      <c r="J10" s="7">
        <v>6212234</v>
      </c>
      <c r="K10" s="7">
        <v>61597035</v>
      </c>
      <c r="L10" s="7">
        <v>761152025</v>
      </c>
      <c r="M10" s="20">
        <v>5.75</v>
      </c>
      <c r="N10" s="61">
        <v>4376624.1437499998</v>
      </c>
    </row>
    <row r="11" spans="1:17" s="21" customFormat="1" x14ac:dyDescent="0.2">
      <c r="A11" s="8" t="s">
        <v>26</v>
      </c>
      <c r="B11" s="19">
        <v>2025</v>
      </c>
      <c r="C11" s="7">
        <v>1254126450</v>
      </c>
      <c r="D11" s="7">
        <v>958551375</v>
      </c>
      <c r="E11" s="7">
        <v>34126452</v>
      </c>
      <c r="F11" s="7">
        <v>1533376</v>
      </c>
      <c r="G11" s="7">
        <v>9850000</v>
      </c>
      <c r="H11" s="7">
        <v>9440037</v>
      </c>
      <c r="I11" s="7">
        <v>1192219</v>
      </c>
      <c r="J11" s="7">
        <v>7911021</v>
      </c>
      <c r="K11" s="7">
        <v>64053105</v>
      </c>
      <c r="L11" s="7">
        <v>894498270</v>
      </c>
      <c r="M11" s="20">
        <v>5.25</v>
      </c>
      <c r="N11" s="61">
        <v>4696115.9175000004</v>
      </c>
    </row>
    <row r="12" spans="1:17" s="44" customFormat="1" x14ac:dyDescent="0.2">
      <c r="A12" s="44" t="s">
        <v>9</v>
      </c>
      <c r="B12" s="49"/>
      <c r="C12" s="58">
        <f>(C11-C10)/C10</f>
        <v>0.15234830298656854</v>
      </c>
      <c r="D12" s="58">
        <f t="shared" ref="D12:N12" si="2">(D11-D10)/D10</f>
        <v>0.16505921623295444</v>
      </c>
      <c r="E12" s="58">
        <f t="shared" si="2"/>
        <v>2.7868206771985999E-3</v>
      </c>
      <c r="F12" s="58">
        <f t="shared" si="2"/>
        <v>2.9232292383333611E-2</v>
      </c>
      <c r="G12" s="58">
        <f t="shared" si="2"/>
        <v>1.8087855297157621E-2</v>
      </c>
      <c r="H12" s="58">
        <f t="shared" si="2"/>
        <v>4.240472552012093E-2</v>
      </c>
      <c r="I12" s="58">
        <f t="shared" si="2"/>
        <v>5.2876111079220557E-2</v>
      </c>
      <c r="J12" s="58">
        <f t="shared" si="2"/>
        <v>0.27345830823500855</v>
      </c>
      <c r="K12" s="58">
        <f t="shared" si="2"/>
        <v>3.9873185454462216E-2</v>
      </c>
      <c r="L12" s="58">
        <f t="shared" si="2"/>
        <v>0.17519002856229673</v>
      </c>
      <c r="M12" s="58">
        <f t="shared" si="2"/>
        <v>-8.6956521739130432E-2</v>
      </c>
      <c r="N12" s="58">
        <f t="shared" si="2"/>
        <v>7.2999591296010219E-2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58"/>
    </row>
    <row r="14" spans="1:17" s="21" customFormat="1" x14ac:dyDescent="0.2">
      <c r="A14" s="8" t="s">
        <v>27</v>
      </c>
      <c r="B14" s="19">
        <v>2024</v>
      </c>
      <c r="C14" s="7">
        <v>5481353472</v>
      </c>
      <c r="D14" s="7">
        <v>4790416345</v>
      </c>
      <c r="E14" s="7">
        <v>415107208</v>
      </c>
      <c r="F14" s="7">
        <v>280260293</v>
      </c>
      <c r="G14" s="7">
        <v>180955555</v>
      </c>
      <c r="H14" s="7">
        <v>147484162</v>
      </c>
      <c r="I14" s="7">
        <v>19747912</v>
      </c>
      <c r="J14" s="7">
        <v>91891135</v>
      </c>
      <c r="K14" s="7">
        <v>1135446265</v>
      </c>
      <c r="L14" s="7">
        <v>3654970080</v>
      </c>
      <c r="M14" s="20">
        <v>4.7999000000000001</v>
      </c>
      <c r="N14" s="61">
        <v>17543490.886992</v>
      </c>
    </row>
    <row r="15" spans="1:17" s="21" customFormat="1" x14ac:dyDescent="0.2">
      <c r="A15" s="8" t="s">
        <v>27</v>
      </c>
      <c r="B15" s="19">
        <v>2025</v>
      </c>
      <c r="C15" s="7">
        <v>5799104026</v>
      </c>
      <c r="D15" s="7">
        <v>5186465775</v>
      </c>
      <c r="E15" s="7">
        <v>455902103</v>
      </c>
      <c r="F15" s="7">
        <v>300066046</v>
      </c>
      <c r="G15" s="7">
        <v>186341211</v>
      </c>
      <c r="H15" s="7">
        <v>156990053</v>
      </c>
      <c r="I15" s="7">
        <v>21712573</v>
      </c>
      <c r="J15" s="7">
        <v>117184183</v>
      </c>
      <c r="K15" s="7">
        <v>1238196169</v>
      </c>
      <c r="L15" s="7">
        <v>3948269606</v>
      </c>
      <c r="M15" s="20">
        <v>4.7999000000000001</v>
      </c>
      <c r="N15" s="61">
        <v>18951299.281839401</v>
      </c>
    </row>
    <row r="16" spans="1:17" s="44" customFormat="1" x14ac:dyDescent="0.2">
      <c r="A16" s="44" t="s">
        <v>9</v>
      </c>
      <c r="B16" s="49"/>
      <c r="C16" s="58">
        <f>(C15-C14)/C14</f>
        <v>5.7969360236142783E-2</v>
      </c>
      <c r="D16" s="58">
        <f t="shared" ref="D16:N16" si="3">(D15-D14)/D14</f>
        <v>8.2675367124065702E-2</v>
      </c>
      <c r="E16" s="58">
        <f t="shared" si="3"/>
        <v>9.827556403212348E-2</v>
      </c>
      <c r="F16" s="58">
        <f t="shared" si="3"/>
        <v>7.0669136851291309E-2</v>
      </c>
      <c r="G16" s="58">
        <f t="shared" si="3"/>
        <v>2.976231373499421E-2</v>
      </c>
      <c r="H16" s="58">
        <f t="shared" si="3"/>
        <v>6.4453639435534782E-2</v>
      </c>
      <c r="I16" s="58">
        <f t="shared" si="3"/>
        <v>9.9487024248437E-2</v>
      </c>
      <c r="J16" s="58">
        <f t="shared" si="3"/>
        <v>0.27525014246477641</v>
      </c>
      <c r="K16" s="58">
        <f t="shared" si="3"/>
        <v>9.0492969299608372E-2</v>
      </c>
      <c r="L16" s="58">
        <f t="shared" si="3"/>
        <v>8.0246765248485979E-2</v>
      </c>
      <c r="M16" s="58">
        <f t="shared" si="3"/>
        <v>0</v>
      </c>
      <c r="N16" s="58">
        <f t="shared" si="3"/>
        <v>8.0246765248486007E-2</v>
      </c>
    </row>
    <row r="17" spans="1:14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58"/>
    </row>
    <row r="18" spans="1:14" x14ac:dyDescent="0.2">
      <c r="A18" s="8" t="s">
        <v>469</v>
      </c>
      <c r="B18" s="19">
        <v>2024</v>
      </c>
      <c r="C18" s="7">
        <v>609267817</v>
      </c>
      <c r="D18" s="7">
        <v>533881401</v>
      </c>
      <c r="E18" s="7">
        <v>38608983</v>
      </c>
      <c r="F18" s="7">
        <v>26483972</v>
      </c>
      <c r="G18" s="7">
        <v>35912205</v>
      </c>
      <c r="H18" s="7">
        <v>26087903</v>
      </c>
      <c r="I18" s="7">
        <v>2579316</v>
      </c>
      <c r="J18" s="7">
        <v>11105646</v>
      </c>
      <c r="K18" s="7">
        <v>140778025</v>
      </c>
      <c r="L18" s="7">
        <v>393103376</v>
      </c>
      <c r="M18" s="20">
        <v>4.8650000000000002</v>
      </c>
      <c r="N18" s="61">
        <v>1912447.9242400001</v>
      </c>
    </row>
    <row r="19" spans="1:14" x14ac:dyDescent="0.2">
      <c r="A19" s="8" t="s">
        <v>469</v>
      </c>
      <c r="B19" s="19">
        <v>2025</v>
      </c>
      <c r="C19" s="7">
        <v>648691988</v>
      </c>
      <c r="D19" s="7">
        <v>574177183</v>
      </c>
      <c r="E19" s="7">
        <v>38271282</v>
      </c>
      <c r="F19" s="7">
        <v>27659255</v>
      </c>
      <c r="G19" s="7">
        <v>36321820</v>
      </c>
      <c r="H19" s="7">
        <v>28020608</v>
      </c>
      <c r="I19" s="7">
        <v>2674668</v>
      </c>
      <c r="J19" s="7">
        <v>12917715</v>
      </c>
      <c r="K19" s="7">
        <v>145865348</v>
      </c>
      <c r="L19" s="7">
        <v>428311835</v>
      </c>
      <c r="M19" s="20">
        <v>4.8650000000000002</v>
      </c>
      <c r="N19" s="61">
        <v>2083737.077275</v>
      </c>
    </row>
    <row r="20" spans="1:14" s="44" customFormat="1" x14ac:dyDescent="0.2">
      <c r="A20" s="44" t="s">
        <v>9</v>
      </c>
      <c r="B20" s="49"/>
      <c r="C20" s="58">
        <f>(C19-C18)/C18</f>
        <v>6.4707456885089332E-2</v>
      </c>
      <c r="D20" s="58">
        <f t="shared" ref="D20:N20" si="4">(D19-D18)/D18</f>
        <v>7.5477029026527184E-2</v>
      </c>
      <c r="E20" s="58">
        <f t="shared" si="4"/>
        <v>-8.7466950372663277E-3</v>
      </c>
      <c r="F20" s="58">
        <f t="shared" si="4"/>
        <v>4.4377142522277251E-2</v>
      </c>
      <c r="G20" s="58">
        <f t="shared" si="4"/>
        <v>1.1406010853413206E-2</v>
      </c>
      <c r="H20" s="58">
        <f t="shared" si="4"/>
        <v>7.408433709677624E-2</v>
      </c>
      <c r="I20" s="58">
        <f t="shared" si="4"/>
        <v>3.6967940337670917E-2</v>
      </c>
      <c r="J20" s="58">
        <f t="shared" si="4"/>
        <v>0.16316646505750318</v>
      </c>
      <c r="K20" s="58">
        <f t="shared" si="4"/>
        <v>3.6137195418105915E-2</v>
      </c>
      <c r="L20" s="58">
        <f t="shared" si="4"/>
        <v>8.9565394625356773E-2</v>
      </c>
      <c r="M20" s="58">
        <f t="shared" si="4"/>
        <v>0</v>
      </c>
      <c r="N20" s="58">
        <f t="shared" si="4"/>
        <v>8.9565394625356745E-2</v>
      </c>
    </row>
    <row r="21" spans="1:14" x14ac:dyDescent="0.2">
      <c r="N21" s="58"/>
    </row>
    <row r="22" spans="1:14" ht="15" x14ac:dyDescent="0.25">
      <c r="A22" s="1" t="s">
        <v>10</v>
      </c>
      <c r="B22" s="19">
        <v>2024</v>
      </c>
      <c r="C22" s="13">
        <f>C2+C6+C10+C14+C18</f>
        <v>11093085211</v>
      </c>
      <c r="D22" s="13">
        <f t="shared" ref="D22:N22" si="5">D2+D6+D10+D14+D18</f>
        <v>9607065219</v>
      </c>
      <c r="E22" s="13">
        <f t="shared" si="5"/>
        <v>588319282</v>
      </c>
      <c r="F22" s="13">
        <f t="shared" si="5"/>
        <v>387133233</v>
      </c>
      <c r="G22" s="13">
        <f t="shared" si="5"/>
        <v>434065517</v>
      </c>
      <c r="H22" s="13">
        <f t="shared" si="5"/>
        <v>366038288</v>
      </c>
      <c r="I22" s="13">
        <f t="shared" si="5"/>
        <v>39163213</v>
      </c>
      <c r="J22" s="13">
        <f t="shared" si="5"/>
        <v>252907400</v>
      </c>
      <c r="K22" s="13">
        <f t="shared" si="5"/>
        <v>2067626933</v>
      </c>
      <c r="L22" s="13">
        <f t="shared" si="5"/>
        <v>7539438286</v>
      </c>
      <c r="M22" s="13"/>
      <c r="N22" s="13">
        <f t="shared" si="5"/>
        <v>33648892.439531997</v>
      </c>
    </row>
    <row r="23" spans="1:14" ht="15" x14ac:dyDescent="0.25">
      <c r="A23" s="1"/>
      <c r="B23" s="19">
        <v>2025</v>
      </c>
      <c r="C23" s="13">
        <f>C3+C7+C11+C15+C19</f>
        <v>11804495652</v>
      </c>
      <c r="D23" s="13">
        <f t="shared" ref="D23:N23" si="6">D3+D7+D11+D15+D19</f>
        <v>10405988843</v>
      </c>
      <c r="E23" s="13">
        <f t="shared" si="6"/>
        <v>628864400</v>
      </c>
      <c r="F23" s="13">
        <f t="shared" si="6"/>
        <v>408622985</v>
      </c>
      <c r="G23" s="13">
        <f t="shared" si="6"/>
        <v>442272452</v>
      </c>
      <c r="H23" s="13">
        <f t="shared" si="6"/>
        <v>383241058</v>
      </c>
      <c r="I23" s="13">
        <f t="shared" si="6"/>
        <v>41781361</v>
      </c>
      <c r="J23" s="13">
        <f t="shared" si="6"/>
        <v>313684193</v>
      </c>
      <c r="K23" s="13">
        <f t="shared" si="6"/>
        <v>2218466449</v>
      </c>
      <c r="L23" s="13">
        <f t="shared" si="6"/>
        <v>8187522394</v>
      </c>
      <c r="M23" s="13"/>
      <c r="N23" s="13">
        <f t="shared" si="6"/>
        <v>36163602.988414399</v>
      </c>
    </row>
    <row r="24" spans="1:14" s="44" customFormat="1" ht="15" x14ac:dyDescent="0.25">
      <c r="A24" s="48" t="s">
        <v>9</v>
      </c>
      <c r="B24" s="49"/>
      <c r="C24" s="58">
        <f t="shared" ref="C24:L24" si="7">(C23-C22)/C22</f>
        <v>6.413098136977792E-2</v>
      </c>
      <c r="D24" s="58">
        <f t="shared" si="7"/>
        <v>8.3160008367587621E-2</v>
      </c>
      <c r="E24" s="58">
        <f t="shared" si="7"/>
        <v>6.8916860691980511E-2</v>
      </c>
      <c r="F24" s="58">
        <f t="shared" si="7"/>
        <v>5.5509964446787755E-2</v>
      </c>
      <c r="G24" s="58">
        <f t="shared" si="7"/>
        <v>1.8907134242594072E-2</v>
      </c>
      <c r="H24" s="58">
        <f t="shared" si="7"/>
        <v>4.699718735434584E-2</v>
      </c>
      <c r="I24" s="58">
        <f t="shared" si="7"/>
        <v>6.6852226858914773E-2</v>
      </c>
      <c r="J24" s="58">
        <f t="shared" si="7"/>
        <v>0.24031243451160386</v>
      </c>
      <c r="K24" s="58">
        <f t="shared" si="7"/>
        <v>7.2952965350060087E-2</v>
      </c>
      <c r="L24" s="58">
        <f t="shared" si="7"/>
        <v>8.5959203247731181E-2</v>
      </c>
      <c r="M24" s="58"/>
      <c r="N24" s="58">
        <f t="shared" ref="N24" si="8">(N23-N22)/N22</f>
        <v>7.4733828264969132E-2</v>
      </c>
    </row>
    <row r="26" spans="1:14" ht="15" x14ac:dyDescent="0.25">
      <c r="K26" s="15" t="s">
        <v>465</v>
      </c>
      <c r="L26" s="16">
        <v>2024</v>
      </c>
      <c r="M26" s="17">
        <f>(M2+M6+M10+M14+M18)/5</f>
        <v>4.4429800000000004</v>
      </c>
    </row>
    <row r="27" spans="1:14" ht="15" x14ac:dyDescent="0.25">
      <c r="K27" s="15"/>
      <c r="L27" s="16">
        <v>2025</v>
      </c>
      <c r="M27" s="17">
        <f>(M3+M7+M11+M15+M19)/5</f>
        <v>4.3329800000000009</v>
      </c>
    </row>
    <row r="28" spans="1:14" s="44" customFormat="1" ht="15" x14ac:dyDescent="0.25">
      <c r="B28" s="49"/>
      <c r="J28" s="46"/>
      <c r="K28" s="48" t="s">
        <v>466</v>
      </c>
      <c r="L28" s="48"/>
      <c r="M28" s="58">
        <f t="shared" ref="M28" si="9">(M27-M26)/M26</f>
        <v>-2.4758157812999254E-2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18" sqref="M18"/>
    </sheetView>
  </sheetViews>
  <sheetFormatPr defaultRowHeight="14.25" x14ac:dyDescent="0.2"/>
  <cols>
    <col min="1" max="1" width="20" style="28" customWidth="1"/>
    <col min="2" max="2" width="7.140625" style="29" customWidth="1"/>
    <col min="3" max="3" width="18.28515625" style="14" customWidth="1"/>
    <col min="4" max="4" width="18.140625" style="14" customWidth="1"/>
    <col min="5" max="6" width="16.85546875" style="14" customWidth="1"/>
    <col min="7" max="7" width="16.7109375" style="14" customWidth="1"/>
    <col min="8" max="8" width="17.140625" style="14" customWidth="1"/>
    <col min="9" max="9" width="16.5703125" style="14" customWidth="1"/>
    <col min="10" max="10" width="20.85546875" style="14" customWidth="1"/>
    <col min="11" max="11" width="23.140625" style="14" customWidth="1"/>
    <col min="12" max="12" width="17.42578125" style="14" customWidth="1"/>
    <col min="13" max="13" width="16.7109375" style="22" customWidth="1"/>
    <col min="14" max="14" width="16.7109375" style="14" customWidth="1"/>
    <col min="15" max="15" width="13.42578125" style="28" customWidth="1"/>
    <col min="16" max="16" width="23.42578125" style="28" bestFit="1" customWidth="1"/>
    <col min="17" max="17" width="32" style="28" bestFit="1" customWidth="1"/>
    <col min="18" max="16384" width="9.140625" style="28"/>
  </cols>
  <sheetData>
    <row r="1" spans="1:17" s="40" customFormat="1" ht="38.25" x14ac:dyDescent="0.25">
      <c r="A1" s="39" t="s">
        <v>11</v>
      </c>
      <c r="B1" s="39" t="s">
        <v>471</v>
      </c>
      <c r="C1" s="35" t="s">
        <v>12</v>
      </c>
      <c r="D1" s="35" t="s">
        <v>13</v>
      </c>
      <c r="E1" s="35" t="s">
        <v>15</v>
      </c>
      <c r="F1" s="35" t="s">
        <v>14</v>
      </c>
      <c r="G1" s="35" t="s">
        <v>16</v>
      </c>
      <c r="H1" s="35" t="s">
        <v>17</v>
      </c>
      <c r="I1" s="35" t="s">
        <v>472</v>
      </c>
      <c r="J1" s="35" t="s">
        <v>18</v>
      </c>
      <c r="K1" s="35" t="s">
        <v>19</v>
      </c>
      <c r="L1" s="35" t="s">
        <v>20</v>
      </c>
      <c r="M1" s="38" t="s">
        <v>21</v>
      </c>
      <c r="N1" s="35" t="s">
        <v>22</v>
      </c>
      <c r="P1"/>
      <c r="Q1"/>
    </row>
    <row r="2" spans="1:17" s="27" customFormat="1" ht="15" x14ac:dyDescent="0.25">
      <c r="A2" s="8" t="s">
        <v>28</v>
      </c>
      <c r="B2" s="19">
        <v>2024</v>
      </c>
      <c r="C2" s="7">
        <v>25779315</v>
      </c>
      <c r="D2" s="7">
        <v>19967364</v>
      </c>
      <c r="E2" s="7">
        <v>1556951</v>
      </c>
      <c r="F2" s="7">
        <v>644831</v>
      </c>
      <c r="G2" s="7">
        <v>2670209</v>
      </c>
      <c r="H2" s="7">
        <v>1891504</v>
      </c>
      <c r="I2" s="7">
        <v>0</v>
      </c>
      <c r="J2" s="7">
        <v>183233</v>
      </c>
      <c r="K2" s="62">
        <v>6946728</v>
      </c>
      <c r="L2" s="62">
        <v>13020636</v>
      </c>
      <c r="M2" s="20">
        <v>0.25030000000000002</v>
      </c>
      <c r="N2" s="7">
        <v>3259.0651908000004</v>
      </c>
    </row>
    <row r="3" spans="1:17" s="27" customFormat="1" ht="15" x14ac:dyDescent="0.25">
      <c r="A3" s="8" t="s">
        <v>28</v>
      </c>
      <c r="B3" s="19">
        <v>2025</v>
      </c>
      <c r="C3" s="7">
        <v>27696126</v>
      </c>
      <c r="D3" s="7">
        <v>21159689</v>
      </c>
      <c r="E3" s="7">
        <v>558005</v>
      </c>
      <c r="F3" s="7">
        <v>1577281</v>
      </c>
      <c r="G3" s="7">
        <v>2645506</v>
      </c>
      <c r="H3" s="7">
        <v>1999720</v>
      </c>
      <c r="I3" s="7">
        <v>0</v>
      </c>
      <c r="J3" s="7">
        <v>203986</v>
      </c>
      <c r="K3" s="62">
        <v>6984498</v>
      </c>
      <c r="L3" s="62">
        <v>14175191</v>
      </c>
      <c r="M3" s="20">
        <v>0.23699999999999999</v>
      </c>
      <c r="N3" s="7">
        <v>3359.5202669999999</v>
      </c>
    </row>
    <row r="4" spans="1:17" s="46" customFormat="1" x14ac:dyDescent="0.2">
      <c r="A4" s="44" t="s">
        <v>9</v>
      </c>
      <c r="B4" s="49"/>
      <c r="C4" s="58">
        <f>(C3-C2)/C2</f>
        <v>7.4354613378982332E-2</v>
      </c>
      <c r="D4" s="58">
        <f t="shared" ref="D4:N4" si="0">(D3-D2)/D2</f>
        <v>5.9713690800648499E-2</v>
      </c>
      <c r="E4" s="58">
        <f t="shared" si="0"/>
        <v>-0.64160400680560914</v>
      </c>
      <c r="F4" s="58">
        <f t="shared" si="0"/>
        <v>1.4460377990512243</v>
      </c>
      <c r="G4" s="58">
        <f t="shared" si="0"/>
        <v>-9.2513357568639754E-3</v>
      </c>
      <c r="H4" s="58">
        <f t="shared" si="0"/>
        <v>5.7211615730127986E-2</v>
      </c>
      <c r="I4" s="58" t="e">
        <f t="shared" si="0"/>
        <v>#DIV/0!</v>
      </c>
      <c r="J4" s="58">
        <f t="shared" si="0"/>
        <v>0.11326016601812992</v>
      </c>
      <c r="K4" s="58">
        <f t="shared" si="0"/>
        <v>5.4370921101272425E-3</v>
      </c>
      <c r="L4" s="58">
        <f t="shared" si="0"/>
        <v>8.8671167829282693E-2</v>
      </c>
      <c r="M4" s="58">
        <f t="shared" si="0"/>
        <v>-5.3136236516180713E-2</v>
      </c>
      <c r="N4" s="58">
        <f t="shared" si="0"/>
        <v>3.0823279167159219E-2</v>
      </c>
    </row>
    <row r="5" spans="1:17" s="27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7" customFormat="1" ht="15" x14ac:dyDescent="0.25">
      <c r="A6" s="8" t="s">
        <v>29</v>
      </c>
      <c r="B6" s="19">
        <v>2024</v>
      </c>
      <c r="C6" s="7">
        <v>25501783</v>
      </c>
      <c r="D6" s="7">
        <v>19403988</v>
      </c>
      <c r="E6" s="7">
        <v>260463</v>
      </c>
      <c r="F6" s="7">
        <v>313335</v>
      </c>
      <c r="G6" s="7">
        <v>2920835</v>
      </c>
      <c r="H6" s="7">
        <v>1297859</v>
      </c>
      <c r="I6" s="7">
        <v>0</v>
      </c>
      <c r="J6" s="7">
        <v>322732</v>
      </c>
      <c r="K6" s="62">
        <v>5115224</v>
      </c>
      <c r="L6" s="62">
        <v>14288764</v>
      </c>
      <c r="M6" s="20">
        <v>2</v>
      </c>
      <c r="N6" s="7">
        <v>28577.527999999998</v>
      </c>
    </row>
    <row r="7" spans="1:17" s="27" customFormat="1" ht="15" x14ac:dyDescent="0.25">
      <c r="A7" s="8" t="s">
        <v>29</v>
      </c>
      <c r="B7" s="19">
        <v>2025</v>
      </c>
      <c r="C7" s="7">
        <v>27884950</v>
      </c>
      <c r="D7" s="7">
        <v>21080460</v>
      </c>
      <c r="E7" s="7">
        <v>273192</v>
      </c>
      <c r="F7" s="7">
        <v>310084</v>
      </c>
      <c r="G7" s="7">
        <v>2834555</v>
      </c>
      <c r="H7" s="7">
        <v>1329711</v>
      </c>
      <c r="I7" s="7">
        <v>0</v>
      </c>
      <c r="J7" s="7">
        <v>357856</v>
      </c>
      <c r="K7" s="62">
        <v>5105398</v>
      </c>
      <c r="L7" s="62">
        <v>15975062</v>
      </c>
      <c r="M7" s="20">
        <v>2.0623</v>
      </c>
      <c r="N7" s="7">
        <v>32945.370362599999</v>
      </c>
    </row>
    <row r="8" spans="1:17" s="46" customFormat="1" x14ac:dyDescent="0.2">
      <c r="A8" s="44" t="s">
        <v>9</v>
      </c>
      <c r="B8" s="49"/>
      <c r="C8" s="58">
        <f>(C7-C6)/C6</f>
        <v>9.3450995171592513E-2</v>
      </c>
      <c r="D8" s="58">
        <f t="shared" ref="D8:N8" si="1">(D7-D6)/D6</f>
        <v>8.639832182951257E-2</v>
      </c>
      <c r="E8" s="58">
        <f t="shared" si="1"/>
        <v>4.8870664931295424E-2</v>
      </c>
      <c r="F8" s="58">
        <f t="shared" si="1"/>
        <v>-1.0375476726187627E-2</v>
      </c>
      <c r="G8" s="58">
        <f t="shared" si="1"/>
        <v>-2.9539498122968261E-2</v>
      </c>
      <c r="H8" s="58">
        <f t="shared" si="1"/>
        <v>2.4541957177166396E-2</v>
      </c>
      <c r="I8" s="58" t="e">
        <f t="shared" si="1"/>
        <v>#DIV/0!</v>
      </c>
      <c r="J8" s="58">
        <f t="shared" si="1"/>
        <v>0.10883333539903077</v>
      </c>
      <c r="K8" s="58">
        <f t="shared" si="1"/>
        <v>-1.9209324948428455E-3</v>
      </c>
      <c r="L8" s="58">
        <f t="shared" si="1"/>
        <v>0.11801566601561898</v>
      </c>
      <c r="M8" s="58">
        <f t="shared" si="1"/>
        <v>3.1150000000000011E-2</v>
      </c>
      <c r="N8" s="58">
        <f t="shared" si="1"/>
        <v>0.15284185401200553</v>
      </c>
    </row>
    <row r="9" spans="1:17" s="27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7" customFormat="1" ht="15" x14ac:dyDescent="0.25">
      <c r="A10" s="8" t="s">
        <v>30</v>
      </c>
      <c r="B10" s="19">
        <v>2024</v>
      </c>
      <c r="C10" s="7">
        <v>42485919</v>
      </c>
      <c r="D10" s="7">
        <v>33207797</v>
      </c>
      <c r="E10" s="7">
        <v>1354353</v>
      </c>
      <c r="F10" s="7">
        <v>1635931</v>
      </c>
      <c r="G10" s="7">
        <v>4055108</v>
      </c>
      <c r="H10" s="7">
        <v>2436809</v>
      </c>
      <c r="I10" s="7">
        <v>0</v>
      </c>
      <c r="J10" s="7">
        <v>1198834</v>
      </c>
      <c r="K10" s="62">
        <v>10681035</v>
      </c>
      <c r="L10" s="62">
        <v>22526762</v>
      </c>
      <c r="M10" s="20">
        <v>2.2498</v>
      </c>
      <c r="N10" s="7">
        <v>50680.709147600006</v>
      </c>
    </row>
    <row r="11" spans="1:17" s="27" customFormat="1" ht="15" x14ac:dyDescent="0.25">
      <c r="A11" s="8" t="s">
        <v>30</v>
      </c>
      <c r="B11" s="19">
        <v>2025</v>
      </c>
      <c r="C11" s="7">
        <v>45159417</v>
      </c>
      <c r="D11" s="7">
        <v>35194445</v>
      </c>
      <c r="E11" s="7">
        <v>1390885</v>
      </c>
      <c r="F11" s="7">
        <v>1631962</v>
      </c>
      <c r="G11" s="7">
        <v>4060312</v>
      </c>
      <c r="H11" s="7">
        <v>2592831</v>
      </c>
      <c r="I11" s="7">
        <v>0</v>
      </c>
      <c r="J11" s="7">
        <v>1277619</v>
      </c>
      <c r="K11" s="62">
        <v>10953609</v>
      </c>
      <c r="L11" s="62">
        <v>24240836</v>
      </c>
      <c r="M11" s="20">
        <v>2.2511999999999999</v>
      </c>
      <c r="N11" s="7">
        <v>54570.970003199996</v>
      </c>
    </row>
    <row r="12" spans="1:17" s="46" customFormat="1" x14ac:dyDescent="0.2">
      <c r="A12" s="44" t="s">
        <v>9</v>
      </c>
      <c r="B12" s="49"/>
      <c r="C12" s="58">
        <f>(C11-C10)/C10</f>
        <v>6.2926684015002718E-2</v>
      </c>
      <c r="D12" s="58">
        <f t="shared" ref="D12:N12" si="2">(D11-D10)/D10</f>
        <v>5.9824745375310504E-2</v>
      </c>
      <c r="E12" s="58">
        <f t="shared" si="2"/>
        <v>2.6973765332967106E-2</v>
      </c>
      <c r="F12" s="58">
        <f t="shared" si="2"/>
        <v>-2.4261414448408887E-3</v>
      </c>
      <c r="G12" s="58">
        <f t="shared" si="2"/>
        <v>1.2833197044320398E-3</v>
      </c>
      <c r="H12" s="58">
        <f t="shared" si="2"/>
        <v>6.4027176524709156E-2</v>
      </c>
      <c r="I12" s="58" t="e">
        <f t="shared" si="2"/>
        <v>#DIV/0!</v>
      </c>
      <c r="J12" s="58">
        <f t="shared" si="2"/>
        <v>6.5718022678702803E-2</v>
      </c>
      <c r="K12" s="58">
        <f t="shared" si="2"/>
        <v>2.5519437020850508E-2</v>
      </c>
      <c r="L12" s="58">
        <f t="shared" si="2"/>
        <v>7.6090562860299235E-2</v>
      </c>
      <c r="M12" s="58">
        <f t="shared" si="2"/>
        <v>6.2227753578088978E-4</v>
      </c>
      <c r="N12" s="58">
        <f t="shared" si="2"/>
        <v>7.6760189844032878E-2</v>
      </c>
    </row>
    <row r="13" spans="1:17" s="27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7" customFormat="1" ht="15" x14ac:dyDescent="0.25">
      <c r="A14" s="8" t="s">
        <v>31</v>
      </c>
      <c r="B14" s="19">
        <v>2024</v>
      </c>
      <c r="C14" s="7">
        <v>464667886</v>
      </c>
      <c r="D14" s="7">
        <v>393478210</v>
      </c>
      <c r="E14" s="7">
        <v>25979775</v>
      </c>
      <c r="F14" s="7">
        <v>18877501</v>
      </c>
      <c r="G14" s="7">
        <v>29140984</v>
      </c>
      <c r="H14" s="7">
        <v>20484485</v>
      </c>
      <c r="I14" s="7">
        <v>2034521</v>
      </c>
      <c r="J14" s="7">
        <v>10958732</v>
      </c>
      <c r="K14" s="62">
        <v>107475998</v>
      </c>
      <c r="L14" s="62">
        <v>286002212</v>
      </c>
      <c r="M14" s="20">
        <v>4.3879000000000001</v>
      </c>
      <c r="N14" s="7">
        <v>1254949.1060347999</v>
      </c>
    </row>
    <row r="15" spans="1:17" s="27" customFormat="1" ht="15" x14ac:dyDescent="0.25">
      <c r="A15" s="8" t="s">
        <v>31</v>
      </c>
      <c r="B15" s="19">
        <v>2025</v>
      </c>
      <c r="C15" s="7">
        <v>500932532</v>
      </c>
      <c r="D15" s="7">
        <v>425883132</v>
      </c>
      <c r="E15" s="7">
        <v>26361188</v>
      </c>
      <c r="F15" s="7">
        <v>19089879</v>
      </c>
      <c r="G15" s="7">
        <v>29436514</v>
      </c>
      <c r="H15" s="7">
        <v>21831466</v>
      </c>
      <c r="I15" s="7">
        <v>1978647</v>
      </c>
      <c r="J15" s="7">
        <v>13113709</v>
      </c>
      <c r="K15" s="62">
        <v>111811403</v>
      </c>
      <c r="L15" s="62">
        <v>314071729</v>
      </c>
      <c r="M15" s="20">
        <v>4.3879000000000001</v>
      </c>
      <c r="N15" s="7">
        <v>1378115.3396791001</v>
      </c>
    </row>
    <row r="16" spans="1:17" s="46" customFormat="1" x14ac:dyDescent="0.2">
      <c r="A16" s="44" t="s">
        <v>9</v>
      </c>
      <c r="B16" s="49"/>
      <c r="C16" s="58">
        <f>(C15-C14)/C14</f>
        <v>7.8044227054675341E-2</v>
      </c>
      <c r="D16" s="58">
        <f t="shared" ref="D16:N16" si="3">(D15-D14)/D14</f>
        <v>8.235506103374822E-2</v>
      </c>
      <c r="E16" s="58">
        <f t="shared" si="3"/>
        <v>1.468115101073816E-2</v>
      </c>
      <c r="F16" s="58">
        <f t="shared" si="3"/>
        <v>1.1250323864371666E-2</v>
      </c>
      <c r="G16" s="58">
        <f t="shared" si="3"/>
        <v>1.0141387126803954E-2</v>
      </c>
      <c r="H16" s="58">
        <f t="shared" si="3"/>
        <v>6.5756156427657322E-2</v>
      </c>
      <c r="I16" s="58">
        <f t="shared" si="3"/>
        <v>-2.7462975314582645E-2</v>
      </c>
      <c r="J16" s="58">
        <f t="shared" si="3"/>
        <v>0.19664473955563472</v>
      </c>
      <c r="K16" s="58">
        <f t="shared" si="3"/>
        <v>4.0338355360049788E-2</v>
      </c>
      <c r="L16" s="58">
        <f t="shared" si="3"/>
        <v>9.8144405260753714E-2</v>
      </c>
      <c r="M16" s="58">
        <f t="shared" si="3"/>
        <v>0</v>
      </c>
      <c r="N16" s="58">
        <f t="shared" si="3"/>
        <v>9.8144405260753839E-2</v>
      </c>
    </row>
    <row r="18" spans="1:14" ht="15" x14ac:dyDescent="0.25">
      <c r="A18" s="30" t="s">
        <v>10</v>
      </c>
      <c r="B18" s="19">
        <v>2024</v>
      </c>
      <c r="C18" s="13">
        <f>C2+C6+C10+C14</f>
        <v>558434903</v>
      </c>
      <c r="D18" s="13">
        <f t="shared" ref="D18:N18" si="4">D2+D6+D10+D14</f>
        <v>466057359</v>
      </c>
      <c r="E18" s="13">
        <f t="shared" si="4"/>
        <v>29151542</v>
      </c>
      <c r="F18" s="13">
        <f t="shared" si="4"/>
        <v>21471598</v>
      </c>
      <c r="G18" s="13">
        <f t="shared" si="4"/>
        <v>38787136</v>
      </c>
      <c r="H18" s="13">
        <f t="shared" si="4"/>
        <v>26110657</v>
      </c>
      <c r="I18" s="13">
        <f t="shared" si="4"/>
        <v>2034521</v>
      </c>
      <c r="J18" s="13">
        <f t="shared" si="4"/>
        <v>12663531</v>
      </c>
      <c r="K18" s="13">
        <f t="shared" si="4"/>
        <v>130218985</v>
      </c>
      <c r="L18" s="13">
        <f t="shared" si="4"/>
        <v>335838374</v>
      </c>
      <c r="M18" s="13"/>
      <c r="N18" s="13">
        <f t="shared" si="4"/>
        <v>1337466.4083731999</v>
      </c>
    </row>
    <row r="19" spans="1:14" ht="15" x14ac:dyDescent="0.25">
      <c r="A19" s="30"/>
      <c r="B19" s="19">
        <v>2025</v>
      </c>
      <c r="C19" s="13">
        <f>C3+C7+C11+C15</f>
        <v>601673025</v>
      </c>
      <c r="D19" s="13">
        <f t="shared" ref="D19:N19" si="5">D3+D7+D11+D15</f>
        <v>503317726</v>
      </c>
      <c r="E19" s="13">
        <f t="shared" si="5"/>
        <v>28583270</v>
      </c>
      <c r="F19" s="13">
        <f t="shared" si="5"/>
        <v>22609206</v>
      </c>
      <c r="G19" s="13">
        <f t="shared" si="5"/>
        <v>38976887</v>
      </c>
      <c r="H19" s="13">
        <f t="shared" si="5"/>
        <v>27753728</v>
      </c>
      <c r="I19" s="13">
        <f t="shared" si="5"/>
        <v>1978647</v>
      </c>
      <c r="J19" s="13">
        <f t="shared" si="5"/>
        <v>14953170</v>
      </c>
      <c r="K19" s="13">
        <f t="shared" si="5"/>
        <v>134854908</v>
      </c>
      <c r="L19" s="13">
        <f t="shared" si="5"/>
        <v>368462818</v>
      </c>
      <c r="M19" s="13"/>
      <c r="N19" s="13">
        <f t="shared" si="5"/>
        <v>1468991.2003119001</v>
      </c>
    </row>
    <row r="20" spans="1:14" s="46" customFormat="1" ht="15" x14ac:dyDescent="0.25">
      <c r="A20" s="53" t="s">
        <v>9</v>
      </c>
      <c r="B20" s="55"/>
      <c r="C20" s="58">
        <f t="shared" ref="C20:L20" si="6">(C19-C18)/C18</f>
        <v>7.7427327281511277E-2</v>
      </c>
      <c r="D20" s="58">
        <f t="shared" si="6"/>
        <v>7.9948028457158204E-2</v>
      </c>
      <c r="E20" s="58">
        <f t="shared" si="6"/>
        <v>-1.9493720092062367E-2</v>
      </c>
      <c r="F20" s="58">
        <f t="shared" si="6"/>
        <v>5.2981990441512548E-2</v>
      </c>
      <c r="G20" s="58">
        <f t="shared" si="6"/>
        <v>4.8921116526881494E-3</v>
      </c>
      <c r="H20" s="58">
        <f t="shared" si="6"/>
        <v>6.2927217802294294E-2</v>
      </c>
      <c r="I20" s="58">
        <f t="shared" si="6"/>
        <v>-2.7462975314582645E-2</v>
      </c>
      <c r="J20" s="58">
        <f t="shared" si="6"/>
        <v>0.18080573261912494</v>
      </c>
      <c r="K20" s="58">
        <f t="shared" si="6"/>
        <v>3.560097630925322E-2</v>
      </c>
      <c r="L20" s="58">
        <f t="shared" si="6"/>
        <v>9.7143288336668757E-2</v>
      </c>
      <c r="M20" s="58"/>
      <c r="N20" s="58">
        <f t="shared" ref="N20" si="7">(N19-N18)/N18</f>
        <v>9.8338762839417976E-2</v>
      </c>
    </row>
    <row r="22" spans="1:14" ht="15" x14ac:dyDescent="0.25">
      <c r="K22" s="31" t="s">
        <v>465</v>
      </c>
      <c r="L22" s="16">
        <v>2024</v>
      </c>
      <c r="M22" s="23">
        <f>(M2+M6+M10+M14)/4</f>
        <v>2.222</v>
      </c>
    </row>
    <row r="23" spans="1:14" ht="15" x14ac:dyDescent="0.25">
      <c r="K23" s="31"/>
      <c r="L23" s="16">
        <v>2025</v>
      </c>
      <c r="M23" s="23">
        <f>(M3+M7+M11+M15)/4</f>
        <v>2.2345999999999999</v>
      </c>
    </row>
    <row r="24" spans="1:14" s="46" customFormat="1" ht="15" x14ac:dyDescent="0.25">
      <c r="B24" s="55"/>
      <c r="K24" s="53" t="s">
        <v>466</v>
      </c>
      <c r="L24" s="53"/>
      <c r="M24" s="58">
        <f t="shared" ref="M24" si="8">(M23-M22)/M22</f>
        <v>5.6705670567056459E-3</v>
      </c>
    </row>
    <row r="28" spans="1:14" s="46" customFormat="1" x14ac:dyDescent="0.2">
      <c r="B28" s="55"/>
    </row>
    <row r="32" spans="1:14" s="46" customFormat="1" x14ac:dyDescent="0.2">
      <c r="B32" s="55"/>
    </row>
    <row r="36" spans="2:2" s="46" customFormat="1" x14ac:dyDescent="0.2">
      <c r="B36" s="55"/>
    </row>
    <row r="40" spans="2:2" s="46" customFormat="1" x14ac:dyDescent="0.2">
      <c r="B40" s="55"/>
    </row>
    <row r="44" spans="2:2" s="46" customFormat="1" x14ac:dyDescent="0.2">
      <c r="B44" s="55"/>
    </row>
    <row r="48" spans="2:2" s="46" customFormat="1" x14ac:dyDescent="0.2">
      <c r="B48" s="55"/>
    </row>
    <row r="52" spans="2:2" s="46" customFormat="1" x14ac:dyDescent="0.2">
      <c r="B52" s="55"/>
    </row>
    <row r="56" spans="2:2" s="46" customFormat="1" x14ac:dyDescent="0.2">
      <c r="B56" s="55"/>
    </row>
    <row r="60" spans="2:2" s="46" customFormat="1" x14ac:dyDescent="0.2">
      <c r="B60" s="55"/>
    </row>
    <row r="64" spans="2:2" s="46" customFormat="1" x14ac:dyDescent="0.2">
      <c r="B64" s="55"/>
    </row>
    <row r="68" spans="2:2" s="46" customFormat="1" x14ac:dyDescent="0.2">
      <c r="B68" s="55"/>
    </row>
    <row r="72" spans="2:2" s="46" customFormat="1" x14ac:dyDescent="0.2">
      <c r="B72" s="55"/>
    </row>
    <row r="76" spans="2:2" s="46" customFormat="1" x14ac:dyDescent="0.2">
      <c r="B76" s="55"/>
    </row>
    <row r="80" spans="2:2" s="46" customFormat="1" x14ac:dyDescent="0.2">
      <c r="B80" s="55"/>
    </row>
    <row r="84" spans="2:2" s="46" customFormat="1" x14ac:dyDescent="0.2">
      <c r="B84" s="55"/>
    </row>
    <row r="88" spans="2:2" s="46" customFormat="1" x14ac:dyDescent="0.2">
      <c r="B88" s="55"/>
    </row>
    <row r="92" spans="2:2" s="46" customFormat="1" x14ac:dyDescent="0.2">
      <c r="B92" s="55"/>
    </row>
    <row r="96" spans="2:2" s="46" customFormat="1" x14ac:dyDescent="0.2">
      <c r="B96" s="55"/>
    </row>
    <row r="100" spans="2:2" s="46" customFormat="1" x14ac:dyDescent="0.2">
      <c r="B100" s="55"/>
    </row>
    <row r="104" spans="2:2" s="46" customFormat="1" x14ac:dyDescent="0.2">
      <c r="B104" s="55"/>
    </row>
    <row r="108" spans="2:2" s="46" customFormat="1" x14ac:dyDescent="0.2">
      <c r="B108" s="55"/>
    </row>
    <row r="112" spans="2:2" s="46" customFormat="1" x14ac:dyDescent="0.2">
      <c r="B112" s="55"/>
    </row>
    <row r="116" spans="2:2" s="46" customFormat="1" x14ac:dyDescent="0.2">
      <c r="B116" s="55"/>
    </row>
    <row r="120" spans="2:2" s="46" customFormat="1" x14ac:dyDescent="0.2">
      <c r="B120" s="55"/>
    </row>
    <row r="124" spans="2:2" s="46" customFormat="1" x14ac:dyDescent="0.2">
      <c r="B124" s="55"/>
    </row>
    <row r="128" spans="2:2" s="46" customFormat="1" x14ac:dyDescent="0.2">
      <c r="B128" s="55"/>
    </row>
    <row r="132" spans="2:2" s="46" customFormat="1" x14ac:dyDescent="0.2">
      <c r="B132" s="55"/>
    </row>
    <row r="136" spans="2:2" s="46" customFormat="1" x14ac:dyDescent="0.2">
      <c r="B136" s="55"/>
    </row>
    <row r="140" spans="2:2" s="46" customFormat="1" x14ac:dyDescent="0.2">
      <c r="B140" s="55"/>
    </row>
    <row r="144" spans="2:2" s="46" customFormat="1" x14ac:dyDescent="0.2">
      <c r="B144" s="55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62" sqref="M62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5703125" style="13" customWidth="1"/>
    <col min="15" max="15" width="13.42578125" style="2" customWidth="1"/>
    <col min="16" max="16" width="23.42578125" style="59" bestFit="1" customWidth="1"/>
    <col min="17" max="17" width="32" style="59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 s="65"/>
      <c r="Q1" s="65"/>
    </row>
    <row r="2" spans="1:17" s="21" customFormat="1" x14ac:dyDescent="0.2">
      <c r="A2" s="8" t="s">
        <v>32</v>
      </c>
      <c r="B2" s="19">
        <v>2024</v>
      </c>
      <c r="C2" s="7">
        <v>2853422598</v>
      </c>
      <c r="D2" s="7">
        <v>2293734258</v>
      </c>
      <c r="E2" s="7">
        <v>44503470</v>
      </c>
      <c r="F2" s="7">
        <v>13059110</v>
      </c>
      <c r="G2" s="7">
        <v>61661440</v>
      </c>
      <c r="H2" s="7">
        <v>58968110</v>
      </c>
      <c r="I2" s="7">
        <v>3553290</v>
      </c>
      <c r="J2" s="7">
        <v>34466781</v>
      </c>
      <c r="K2" s="7">
        <v>216212201</v>
      </c>
      <c r="L2" s="7">
        <v>2077522057</v>
      </c>
      <c r="M2" s="20">
        <v>3.2</v>
      </c>
      <c r="N2" s="7">
        <v>6648070.5824000007</v>
      </c>
      <c r="P2" s="66"/>
      <c r="Q2" s="66"/>
    </row>
    <row r="3" spans="1:17" s="21" customFormat="1" x14ac:dyDescent="0.2">
      <c r="A3" s="8" t="s">
        <v>32</v>
      </c>
      <c r="B3" s="19">
        <v>2025</v>
      </c>
      <c r="C3" s="7">
        <v>2775635592</v>
      </c>
      <c r="D3" s="7">
        <v>2362601682</v>
      </c>
      <c r="E3" s="7">
        <v>45677100</v>
      </c>
      <c r="F3" s="7">
        <v>13811930</v>
      </c>
      <c r="G3" s="7">
        <v>61563490</v>
      </c>
      <c r="H3" s="7">
        <v>60846596</v>
      </c>
      <c r="I3" s="7">
        <v>3531874</v>
      </c>
      <c r="J3" s="7">
        <v>39237919</v>
      </c>
      <c r="K3" s="7">
        <v>224668909</v>
      </c>
      <c r="L3" s="7">
        <v>2137932773</v>
      </c>
      <c r="M3" s="20">
        <v>3.1017999999999999</v>
      </c>
      <c r="N3" s="7">
        <v>6631439.8752913997</v>
      </c>
      <c r="P3" s="66"/>
      <c r="Q3" s="66"/>
    </row>
    <row r="4" spans="1:17" s="44" customFormat="1" x14ac:dyDescent="0.2">
      <c r="A4" s="44" t="s">
        <v>9</v>
      </c>
      <c r="B4" s="49"/>
      <c r="C4" s="58">
        <f>(C3-C2)/C2</f>
        <v>-2.7260948327290146E-2</v>
      </c>
      <c r="D4" s="58">
        <f t="shared" ref="D4:N4" si="0">(D3-D2)/D2</f>
        <v>3.0024151123787243E-2</v>
      </c>
      <c r="E4" s="58">
        <f t="shared" si="0"/>
        <v>2.6371651468975341E-2</v>
      </c>
      <c r="F4" s="58">
        <f t="shared" si="0"/>
        <v>5.7647113777278852E-2</v>
      </c>
      <c r="G4" s="58">
        <f t="shared" si="0"/>
        <v>-1.5885130155896456E-3</v>
      </c>
      <c r="H4" s="58">
        <f t="shared" si="0"/>
        <v>3.1855964181317663E-2</v>
      </c>
      <c r="I4" s="58">
        <f t="shared" si="0"/>
        <v>-6.0270903866557471E-3</v>
      </c>
      <c r="J4" s="58">
        <f t="shared" si="0"/>
        <v>0.13842714235483725</v>
      </c>
      <c r="K4" s="58">
        <f t="shared" si="0"/>
        <v>3.9113000843093035E-2</v>
      </c>
      <c r="L4" s="58">
        <f t="shared" si="0"/>
        <v>2.9078254931856062E-2</v>
      </c>
      <c r="M4" s="58">
        <f t="shared" si="0"/>
        <v>-3.068750000000009E-2</v>
      </c>
      <c r="N4" s="58">
        <f t="shared" si="0"/>
        <v>-2.501584016365421E-3</v>
      </c>
      <c r="P4" s="59"/>
      <c r="Q4" s="59"/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  <c r="P5" s="66"/>
      <c r="Q5" s="66"/>
    </row>
    <row r="6" spans="1:17" s="21" customFormat="1" ht="15" x14ac:dyDescent="0.25">
      <c r="A6" s="8" t="s">
        <v>33</v>
      </c>
      <c r="B6" s="19">
        <v>2024</v>
      </c>
      <c r="C6" s="7">
        <v>2946095087</v>
      </c>
      <c r="D6" s="7">
        <v>2369377357</v>
      </c>
      <c r="E6" s="7">
        <v>101891385</v>
      </c>
      <c r="F6" s="7">
        <v>203808827</v>
      </c>
      <c r="G6" s="7">
        <v>97204070</v>
      </c>
      <c r="H6" s="7">
        <v>75957800</v>
      </c>
      <c r="I6" s="7">
        <v>6105660</v>
      </c>
      <c r="J6" s="7">
        <v>43155939</v>
      </c>
      <c r="K6" s="7">
        <v>528123681</v>
      </c>
      <c r="L6" s="7">
        <v>1841253676</v>
      </c>
      <c r="M6" s="20">
        <v>6.9531999999999998</v>
      </c>
      <c r="N6" s="7">
        <v>12802605.0599632</v>
      </c>
      <c r="P6" s="62"/>
      <c r="Q6" s="66"/>
    </row>
    <row r="7" spans="1:17" s="21" customFormat="1" ht="15" x14ac:dyDescent="0.25">
      <c r="A7" s="8" t="s">
        <v>33</v>
      </c>
      <c r="B7" s="19">
        <v>2025</v>
      </c>
      <c r="C7" s="7">
        <v>3044438408</v>
      </c>
      <c r="D7" s="7">
        <v>2549486898</v>
      </c>
      <c r="E7" s="7">
        <v>102215258</v>
      </c>
      <c r="F7" s="7">
        <v>221558683</v>
      </c>
      <c r="G7" s="7">
        <v>96560420</v>
      </c>
      <c r="H7" s="7">
        <v>79642835</v>
      </c>
      <c r="I7" s="7">
        <v>6192610</v>
      </c>
      <c r="J7" s="7">
        <v>49393546</v>
      </c>
      <c r="K7" s="7">
        <v>555563352</v>
      </c>
      <c r="L7" s="7">
        <v>1993923546</v>
      </c>
      <c r="M7" s="20">
        <v>6.9531999999999998</v>
      </c>
      <c r="N7" s="7">
        <v>13864149.200047199</v>
      </c>
      <c r="P7" s="62"/>
      <c r="Q7" s="66"/>
    </row>
    <row r="8" spans="1:17" s="44" customFormat="1" x14ac:dyDescent="0.2">
      <c r="A8" s="44" t="s">
        <v>9</v>
      </c>
      <c r="B8" s="49"/>
      <c r="C8" s="58">
        <f>(C7-C6)/C6</f>
        <v>3.3380905264718631E-2</v>
      </c>
      <c r="D8" s="58">
        <f t="shared" ref="D8:N8" si="1">(D7-D6)/D6</f>
        <v>7.6015557618076796E-2</v>
      </c>
      <c r="E8" s="58">
        <f t="shared" si="1"/>
        <v>3.1786102426618304E-3</v>
      </c>
      <c r="F8" s="58">
        <f t="shared" si="1"/>
        <v>8.7090712709906329E-2</v>
      </c>
      <c r="G8" s="58">
        <f t="shared" si="1"/>
        <v>-6.6216363162571283E-3</v>
      </c>
      <c r="H8" s="58">
        <f t="shared" si="1"/>
        <v>4.8514240802129606E-2</v>
      </c>
      <c r="I8" s="58">
        <f t="shared" si="1"/>
        <v>1.4240884687322911E-2</v>
      </c>
      <c r="J8" s="58">
        <f t="shared" si="1"/>
        <v>0.14453646808611903</v>
      </c>
      <c r="K8" s="58">
        <f t="shared" si="1"/>
        <v>5.1956903254258731E-2</v>
      </c>
      <c r="L8" s="58">
        <f t="shared" si="1"/>
        <v>8.2916260800991334E-2</v>
      </c>
      <c r="M8" s="58">
        <f t="shared" si="1"/>
        <v>0</v>
      </c>
      <c r="N8" s="58">
        <f t="shared" si="1"/>
        <v>8.2916260800991209E-2</v>
      </c>
      <c r="P8" s="59"/>
      <c r="Q8" s="59"/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  <c r="P9" s="66"/>
      <c r="Q9" s="66"/>
    </row>
    <row r="10" spans="1:17" s="21" customFormat="1" ht="15" x14ac:dyDescent="0.25">
      <c r="A10" s="8" t="s">
        <v>34</v>
      </c>
      <c r="B10" s="19">
        <v>2024</v>
      </c>
      <c r="C10" s="7">
        <v>4959316702</v>
      </c>
      <c r="D10" s="7">
        <v>3721069902</v>
      </c>
      <c r="E10" s="7">
        <v>103290010</v>
      </c>
      <c r="F10" s="7">
        <v>205432044</v>
      </c>
      <c r="G10" s="7">
        <v>95600000</v>
      </c>
      <c r="H10" s="7">
        <v>94536480</v>
      </c>
      <c r="I10" s="7">
        <v>4085990</v>
      </c>
      <c r="J10" s="7">
        <v>53569558</v>
      </c>
      <c r="K10" s="7">
        <v>556514082</v>
      </c>
      <c r="L10" s="7">
        <v>3164555820</v>
      </c>
      <c r="M10" s="20">
        <v>6.1643999999999997</v>
      </c>
      <c r="N10" s="7">
        <v>19507587.896807998</v>
      </c>
      <c r="P10" s="62"/>
      <c r="Q10" s="66"/>
    </row>
    <row r="11" spans="1:17" s="21" customFormat="1" ht="15" x14ac:dyDescent="0.25">
      <c r="A11" s="8" t="s">
        <v>34</v>
      </c>
      <c r="B11" s="19">
        <v>2025</v>
      </c>
      <c r="C11" s="7">
        <v>4831619397</v>
      </c>
      <c r="D11" s="7">
        <v>3878156547</v>
      </c>
      <c r="E11" s="7">
        <v>112301530</v>
      </c>
      <c r="F11" s="7">
        <v>210687999</v>
      </c>
      <c r="G11" s="7">
        <v>93850000</v>
      </c>
      <c r="H11" s="7">
        <v>95677744</v>
      </c>
      <c r="I11" s="7">
        <v>3819300</v>
      </c>
      <c r="J11" s="7">
        <v>62324983</v>
      </c>
      <c r="K11" s="7">
        <v>578661556</v>
      </c>
      <c r="L11" s="7">
        <v>3299494991</v>
      </c>
      <c r="M11" s="20">
        <v>6</v>
      </c>
      <c r="N11" s="7">
        <v>19796969.945999999</v>
      </c>
      <c r="P11" s="62"/>
      <c r="Q11" s="66"/>
    </row>
    <row r="12" spans="1:17" s="44" customFormat="1" x14ac:dyDescent="0.2">
      <c r="A12" s="44" t="s">
        <v>9</v>
      </c>
      <c r="B12" s="49"/>
      <c r="C12" s="58">
        <f>(C11-C10)/C10</f>
        <v>-2.5748971617098392E-2</v>
      </c>
      <c r="D12" s="58">
        <f t="shared" ref="D12:N12" si="2">(D11-D10)/D10</f>
        <v>4.221545123771233E-2</v>
      </c>
      <c r="E12" s="58">
        <f t="shared" si="2"/>
        <v>8.7244836165665973E-2</v>
      </c>
      <c r="F12" s="58">
        <f t="shared" si="2"/>
        <v>2.5584883923951026E-2</v>
      </c>
      <c r="G12" s="58">
        <f t="shared" si="2"/>
        <v>-1.8305439330543932E-2</v>
      </c>
      <c r="H12" s="58">
        <f t="shared" si="2"/>
        <v>1.2072207469539801E-2</v>
      </c>
      <c r="I12" s="58">
        <f t="shared" si="2"/>
        <v>-6.5269371682260602E-2</v>
      </c>
      <c r="J12" s="58">
        <f t="shared" si="2"/>
        <v>0.16344030689967612</v>
      </c>
      <c r="K12" s="58">
        <f t="shared" si="2"/>
        <v>3.979678990405134E-2</v>
      </c>
      <c r="L12" s="58">
        <f t="shared" si="2"/>
        <v>4.2640793424209532E-2</v>
      </c>
      <c r="M12" s="58">
        <f t="shared" si="2"/>
        <v>-2.6669262215300703E-2</v>
      </c>
      <c r="N12" s="58">
        <f t="shared" si="2"/>
        <v>1.4834332708010066E-2</v>
      </c>
      <c r="P12" s="59"/>
      <c r="Q12" s="59"/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  <c r="P13" s="66"/>
      <c r="Q13" s="66"/>
    </row>
    <row r="14" spans="1:17" s="21" customFormat="1" ht="15" x14ac:dyDescent="0.25">
      <c r="A14" s="8" t="s">
        <v>35</v>
      </c>
      <c r="B14" s="19">
        <v>2024</v>
      </c>
      <c r="C14" s="7">
        <v>1294835730</v>
      </c>
      <c r="D14" s="7">
        <v>906075620</v>
      </c>
      <c r="E14" s="7">
        <v>36175620</v>
      </c>
      <c r="F14" s="7">
        <v>7975630</v>
      </c>
      <c r="G14" s="7">
        <v>46415720</v>
      </c>
      <c r="H14" s="7">
        <v>45746360</v>
      </c>
      <c r="I14" s="7">
        <v>2153390</v>
      </c>
      <c r="J14" s="7">
        <v>29930127</v>
      </c>
      <c r="K14" s="7">
        <v>168396847</v>
      </c>
      <c r="L14" s="7">
        <v>737678773</v>
      </c>
      <c r="M14" s="20">
        <v>1.3038000000000001</v>
      </c>
      <c r="N14" s="7">
        <v>961785.58423740009</v>
      </c>
      <c r="P14" s="62"/>
      <c r="Q14" s="66"/>
    </row>
    <row r="15" spans="1:17" s="21" customFormat="1" ht="15" x14ac:dyDescent="0.25">
      <c r="A15" s="8" t="s">
        <v>35</v>
      </c>
      <c r="B15" s="19">
        <v>2025</v>
      </c>
      <c r="C15" s="7">
        <v>1414724616</v>
      </c>
      <c r="D15" s="7">
        <v>1018716816</v>
      </c>
      <c r="E15" s="7">
        <v>37739690</v>
      </c>
      <c r="F15" s="7">
        <v>8526160</v>
      </c>
      <c r="G15" s="7">
        <v>50366890</v>
      </c>
      <c r="H15" s="7">
        <v>51194700</v>
      </c>
      <c r="I15" s="7">
        <v>2354640</v>
      </c>
      <c r="J15" s="7">
        <v>40924912</v>
      </c>
      <c r="K15" s="7">
        <v>191106992</v>
      </c>
      <c r="L15" s="7">
        <v>827609824</v>
      </c>
      <c r="M15" s="20">
        <v>1.3038000000000001</v>
      </c>
      <c r="N15" s="7">
        <v>1079037.6885312002</v>
      </c>
      <c r="P15" s="62"/>
      <c r="Q15" s="66"/>
    </row>
    <row r="16" spans="1:17" s="44" customFormat="1" x14ac:dyDescent="0.2">
      <c r="A16" s="44" t="s">
        <v>9</v>
      </c>
      <c r="B16" s="49"/>
      <c r="C16" s="58">
        <f>(C15-C14)/C14</f>
        <v>9.2590035339849636E-2</v>
      </c>
      <c r="D16" s="58">
        <f t="shared" ref="D16:N16" si="3">(D15-D14)/D14</f>
        <v>0.12431765463460986</v>
      </c>
      <c r="E16" s="58">
        <f t="shared" si="3"/>
        <v>4.3235471845403065E-2</v>
      </c>
      <c r="F16" s="58">
        <f t="shared" si="3"/>
        <v>6.9026522042772792E-2</v>
      </c>
      <c r="G16" s="58">
        <f t="shared" si="3"/>
        <v>8.5125685866770995E-2</v>
      </c>
      <c r="H16" s="58">
        <f t="shared" si="3"/>
        <v>0.11909887475200212</v>
      </c>
      <c r="I16" s="58">
        <f t="shared" si="3"/>
        <v>9.3457292919536167E-2</v>
      </c>
      <c r="J16" s="58">
        <f t="shared" si="3"/>
        <v>0.36734842454895028</v>
      </c>
      <c r="K16" s="58">
        <f t="shared" si="3"/>
        <v>0.13486086826791954</v>
      </c>
      <c r="L16" s="58">
        <f t="shared" si="3"/>
        <v>0.12191085644808164</v>
      </c>
      <c r="M16" s="58">
        <f t="shared" si="3"/>
        <v>0</v>
      </c>
      <c r="N16" s="58">
        <f t="shared" si="3"/>
        <v>0.12191085644808171</v>
      </c>
      <c r="P16" s="59"/>
      <c r="Q16" s="59"/>
    </row>
    <row r="17" spans="1:17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  <c r="P17" s="66"/>
      <c r="Q17" s="66"/>
    </row>
    <row r="18" spans="1:17" s="21" customFormat="1" ht="15" x14ac:dyDescent="0.25">
      <c r="A18" s="8" t="s">
        <v>36</v>
      </c>
      <c r="B18" s="19">
        <v>2024</v>
      </c>
      <c r="C18" s="7">
        <v>1027102555</v>
      </c>
      <c r="D18" s="7">
        <v>734333605</v>
      </c>
      <c r="E18" s="7">
        <v>11094810</v>
      </c>
      <c r="F18" s="7">
        <v>6777830</v>
      </c>
      <c r="G18" s="7">
        <v>25575000</v>
      </c>
      <c r="H18" s="7">
        <v>25496320</v>
      </c>
      <c r="I18" s="7">
        <v>0</v>
      </c>
      <c r="J18" s="7">
        <v>12776150</v>
      </c>
      <c r="K18" s="7">
        <v>81720110</v>
      </c>
      <c r="L18" s="7">
        <v>652613495</v>
      </c>
      <c r="M18" s="20">
        <v>5.9999000000000002</v>
      </c>
      <c r="N18" s="7">
        <v>3915615.7086505005</v>
      </c>
      <c r="P18" s="62"/>
      <c r="Q18" s="66"/>
    </row>
    <row r="19" spans="1:17" s="21" customFormat="1" ht="15" x14ac:dyDescent="0.25">
      <c r="A19" s="8" t="s">
        <v>36</v>
      </c>
      <c r="B19" s="19">
        <v>2025</v>
      </c>
      <c r="C19" s="7">
        <v>1076166337</v>
      </c>
      <c r="D19" s="7">
        <v>790904157</v>
      </c>
      <c r="E19" s="7">
        <v>12094130</v>
      </c>
      <c r="F19" s="7">
        <v>7373120</v>
      </c>
      <c r="G19" s="7">
        <v>25225000</v>
      </c>
      <c r="H19" s="7">
        <v>25882690</v>
      </c>
      <c r="I19" s="7">
        <v>0</v>
      </c>
      <c r="J19" s="7">
        <v>14043861</v>
      </c>
      <c r="K19" s="7">
        <v>84618801</v>
      </c>
      <c r="L19" s="7">
        <v>706285356</v>
      </c>
      <c r="M19" s="20">
        <v>6.2388000000000003</v>
      </c>
      <c r="N19" s="7">
        <v>4406373.0790128</v>
      </c>
      <c r="P19" s="62"/>
      <c r="Q19" s="66"/>
    </row>
    <row r="20" spans="1:17" s="44" customFormat="1" x14ac:dyDescent="0.2">
      <c r="A20" s="44" t="s">
        <v>9</v>
      </c>
      <c r="B20" s="49"/>
      <c r="C20" s="58">
        <f>(C19-C18)/C18</f>
        <v>4.7769116882393499E-2</v>
      </c>
      <c r="D20" s="58">
        <f t="shared" ref="D20:N20" si="4">(D19-D18)/D18</f>
        <v>7.7036583393184088E-2</v>
      </c>
      <c r="E20" s="58">
        <f t="shared" si="4"/>
        <v>9.0070943080593532E-2</v>
      </c>
      <c r="F20" s="58">
        <f t="shared" si="4"/>
        <v>8.7828995415936958E-2</v>
      </c>
      <c r="G20" s="58">
        <f t="shared" si="4"/>
        <v>-1.3685239491691105E-2</v>
      </c>
      <c r="H20" s="58">
        <f t="shared" si="4"/>
        <v>1.5153951629097846E-2</v>
      </c>
      <c r="I20" s="58" t="e">
        <f t="shared" si="4"/>
        <v>#DIV/0!</v>
      </c>
      <c r="J20" s="58">
        <f t="shared" si="4"/>
        <v>9.9224805594799681E-2</v>
      </c>
      <c r="K20" s="58">
        <f t="shared" si="4"/>
        <v>3.5470963022443312E-2</v>
      </c>
      <c r="L20" s="58">
        <f t="shared" si="4"/>
        <v>8.2241420704915094E-2</v>
      </c>
      <c r="M20" s="58">
        <f t="shared" si="4"/>
        <v>3.9817330288838167E-2</v>
      </c>
      <c r="N20" s="58">
        <f t="shared" si="4"/>
        <v>0.12533338480538397</v>
      </c>
      <c r="P20" s="59"/>
      <c r="Q20" s="59"/>
    </row>
    <row r="21" spans="1:17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  <c r="P21" s="66"/>
      <c r="Q21" s="66"/>
    </row>
    <row r="22" spans="1:17" s="21" customFormat="1" ht="15" x14ac:dyDescent="0.25">
      <c r="A22" s="8" t="s">
        <v>37</v>
      </c>
      <c r="B22" s="19">
        <v>2024</v>
      </c>
      <c r="C22" s="7">
        <v>2266359980</v>
      </c>
      <c r="D22" s="7">
        <v>1629950420</v>
      </c>
      <c r="E22" s="7">
        <v>21958834</v>
      </c>
      <c r="F22" s="7">
        <v>9869630</v>
      </c>
      <c r="G22" s="7">
        <v>69169790</v>
      </c>
      <c r="H22" s="7">
        <v>68687760</v>
      </c>
      <c r="I22" s="7">
        <v>3117780</v>
      </c>
      <c r="J22" s="7">
        <v>36367015</v>
      </c>
      <c r="K22" s="7">
        <v>209170809</v>
      </c>
      <c r="L22" s="7">
        <v>1420779611</v>
      </c>
      <c r="M22" s="20">
        <v>5.5167999999999999</v>
      </c>
      <c r="N22" s="7">
        <v>7838156.9579648003</v>
      </c>
      <c r="P22" s="62"/>
      <c r="Q22" s="66"/>
    </row>
    <row r="23" spans="1:17" s="21" customFormat="1" ht="15" x14ac:dyDescent="0.25">
      <c r="A23" s="8" t="s">
        <v>37</v>
      </c>
      <c r="B23" s="19">
        <v>2025</v>
      </c>
      <c r="C23" s="7">
        <v>2250646191</v>
      </c>
      <c r="D23" s="7">
        <v>1698163781</v>
      </c>
      <c r="E23" s="7">
        <v>22460911</v>
      </c>
      <c r="F23" s="7">
        <v>11216540</v>
      </c>
      <c r="G23" s="7">
        <v>68075000</v>
      </c>
      <c r="H23" s="7">
        <v>69661530</v>
      </c>
      <c r="I23" s="7">
        <v>2845756</v>
      </c>
      <c r="J23" s="7">
        <v>40856761</v>
      </c>
      <c r="K23" s="7">
        <v>215116498</v>
      </c>
      <c r="L23" s="7">
        <v>1483047283</v>
      </c>
      <c r="M23" s="20">
        <v>5.5099</v>
      </c>
      <c r="N23" s="7">
        <v>8171442.2246017</v>
      </c>
      <c r="P23" s="62"/>
      <c r="Q23" s="66"/>
    </row>
    <row r="24" spans="1:17" s="44" customFormat="1" x14ac:dyDescent="0.2">
      <c r="A24" s="44" t="s">
        <v>9</v>
      </c>
      <c r="B24" s="49"/>
      <c r="C24" s="58">
        <f>(C23-C22)/C22</f>
        <v>-6.9334920924609689E-3</v>
      </c>
      <c r="D24" s="58">
        <f t="shared" ref="D24:N24" si="5">(D23-D22)/D22</f>
        <v>4.1849960687761291E-2</v>
      </c>
      <c r="E24" s="58">
        <f t="shared" si="5"/>
        <v>2.2864465390102225E-2</v>
      </c>
      <c r="F24" s="58">
        <f t="shared" si="5"/>
        <v>0.13647016149541574</v>
      </c>
      <c r="G24" s="58">
        <f t="shared" si="5"/>
        <v>-1.5827574436759168E-2</v>
      </c>
      <c r="H24" s="58">
        <f t="shared" si="5"/>
        <v>1.4176761623905045E-2</v>
      </c>
      <c r="I24" s="58">
        <f t="shared" si="5"/>
        <v>-8.7249260691902572E-2</v>
      </c>
      <c r="J24" s="58">
        <f t="shared" si="5"/>
        <v>0.12345654434382365</v>
      </c>
      <c r="K24" s="58">
        <f t="shared" si="5"/>
        <v>2.8425041851800649E-2</v>
      </c>
      <c r="L24" s="58">
        <f t="shared" si="5"/>
        <v>4.3826411582703943E-2</v>
      </c>
      <c r="M24" s="58">
        <f t="shared" si="5"/>
        <v>-1.2507250580046233E-3</v>
      </c>
      <c r="N24" s="58">
        <f t="shared" si="5"/>
        <v>4.2520871733530342E-2</v>
      </c>
      <c r="P24" s="66"/>
      <c r="Q24" s="59"/>
    </row>
    <row r="25" spans="1:17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  <c r="P25" s="66"/>
      <c r="Q25" s="66"/>
    </row>
    <row r="26" spans="1:17" s="21" customFormat="1" ht="15" x14ac:dyDescent="0.25">
      <c r="A26" s="8" t="s">
        <v>38</v>
      </c>
      <c r="B26" s="19">
        <v>2024</v>
      </c>
      <c r="C26" s="7">
        <v>748984435</v>
      </c>
      <c r="D26" s="7">
        <v>531252095</v>
      </c>
      <c r="E26" s="7">
        <v>11306590</v>
      </c>
      <c r="F26" s="7">
        <v>9948940</v>
      </c>
      <c r="G26" s="7">
        <v>24598160</v>
      </c>
      <c r="H26" s="7">
        <v>24013600</v>
      </c>
      <c r="I26" s="7">
        <v>1153220</v>
      </c>
      <c r="J26" s="7">
        <v>17648732</v>
      </c>
      <c r="K26" s="7">
        <v>88669242</v>
      </c>
      <c r="L26" s="7">
        <v>442582853</v>
      </c>
      <c r="M26" s="20">
        <v>4.5</v>
      </c>
      <c r="N26" s="7">
        <v>1991622.8385000001</v>
      </c>
      <c r="P26" s="62"/>
      <c r="Q26" s="66"/>
    </row>
    <row r="27" spans="1:17" s="21" customFormat="1" ht="15" x14ac:dyDescent="0.25">
      <c r="A27" s="8" t="s">
        <v>38</v>
      </c>
      <c r="B27" s="19">
        <v>2025</v>
      </c>
      <c r="C27" s="7">
        <v>780752360</v>
      </c>
      <c r="D27" s="7">
        <v>561392960</v>
      </c>
      <c r="E27" s="7">
        <v>12188100</v>
      </c>
      <c r="F27" s="7">
        <v>10414330</v>
      </c>
      <c r="G27" s="7">
        <v>24923830</v>
      </c>
      <c r="H27" s="7">
        <v>25107252</v>
      </c>
      <c r="I27" s="7">
        <v>1106340</v>
      </c>
      <c r="J27" s="7">
        <v>21892777</v>
      </c>
      <c r="K27" s="7">
        <v>95632629</v>
      </c>
      <c r="L27" s="7">
        <v>465760331</v>
      </c>
      <c r="M27" s="20">
        <v>4.5</v>
      </c>
      <c r="N27" s="7">
        <v>2095921.4894999999</v>
      </c>
      <c r="P27" s="62"/>
      <c r="Q27" s="66"/>
    </row>
    <row r="28" spans="1:17" s="44" customFormat="1" x14ac:dyDescent="0.2">
      <c r="A28" s="44" t="s">
        <v>9</v>
      </c>
      <c r="B28" s="49"/>
      <c r="C28" s="58">
        <f>(C27-C26)/C26</f>
        <v>4.2414666467668317E-2</v>
      </c>
      <c r="D28" s="58">
        <f t="shared" ref="D28:N28" si="6">(D27-D26)/D26</f>
        <v>5.6735522144152672E-2</v>
      </c>
      <c r="E28" s="58">
        <f t="shared" si="6"/>
        <v>7.796426685676229E-2</v>
      </c>
      <c r="F28" s="58">
        <f t="shared" si="6"/>
        <v>4.6777847690306705E-2</v>
      </c>
      <c r="G28" s="58">
        <f t="shared" si="6"/>
        <v>1.3239608165814029E-2</v>
      </c>
      <c r="H28" s="58">
        <f t="shared" si="6"/>
        <v>4.5543025618816006E-2</v>
      </c>
      <c r="I28" s="58">
        <f t="shared" si="6"/>
        <v>-4.0651393489533651E-2</v>
      </c>
      <c r="J28" s="58">
        <f t="shared" si="6"/>
        <v>0.24047308327873074</v>
      </c>
      <c r="K28" s="58">
        <f t="shared" si="6"/>
        <v>7.8532158874212554E-2</v>
      </c>
      <c r="L28" s="58">
        <f t="shared" si="6"/>
        <v>5.236867592789457E-2</v>
      </c>
      <c r="M28" s="58">
        <f t="shared" si="6"/>
        <v>0</v>
      </c>
      <c r="N28" s="58">
        <f t="shared" si="6"/>
        <v>5.2368675927894487E-2</v>
      </c>
      <c r="P28" s="59"/>
      <c r="Q28" s="59"/>
    </row>
    <row r="29" spans="1:17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  <c r="P29" s="66"/>
      <c r="Q29" s="66"/>
    </row>
    <row r="30" spans="1:17" s="21" customFormat="1" ht="15" x14ac:dyDescent="0.25">
      <c r="A30" s="8" t="s">
        <v>39</v>
      </c>
      <c r="B30" s="19">
        <v>2024</v>
      </c>
      <c r="C30" s="7">
        <v>14723083528</v>
      </c>
      <c r="D30" s="7">
        <v>11497503648</v>
      </c>
      <c r="E30" s="7">
        <v>700467224</v>
      </c>
      <c r="F30" s="7">
        <v>1211127613</v>
      </c>
      <c r="G30" s="7">
        <v>462523690</v>
      </c>
      <c r="H30" s="7">
        <v>407123230</v>
      </c>
      <c r="I30" s="7">
        <v>25621380</v>
      </c>
      <c r="J30" s="7">
        <v>250737540</v>
      </c>
      <c r="K30" s="7">
        <v>3057600677</v>
      </c>
      <c r="L30" s="7">
        <v>8439902971</v>
      </c>
      <c r="M30" s="20">
        <v>6.5465999999999998</v>
      </c>
      <c r="N30" s="7">
        <v>55252668.789948598</v>
      </c>
      <c r="P30" s="62"/>
      <c r="Q30" s="66"/>
    </row>
    <row r="31" spans="1:17" s="21" customFormat="1" ht="15" x14ac:dyDescent="0.25">
      <c r="A31" s="8" t="s">
        <v>39</v>
      </c>
      <c r="B31" s="19">
        <v>2025</v>
      </c>
      <c r="C31" s="7">
        <v>14953480635</v>
      </c>
      <c r="D31" s="7">
        <v>12179756295</v>
      </c>
      <c r="E31" s="7">
        <v>753491718</v>
      </c>
      <c r="F31" s="7">
        <v>1338673997</v>
      </c>
      <c r="G31" s="7">
        <v>459344880</v>
      </c>
      <c r="H31" s="7">
        <v>420820262</v>
      </c>
      <c r="I31" s="7">
        <v>25433450</v>
      </c>
      <c r="J31" s="7">
        <v>276020902</v>
      </c>
      <c r="K31" s="7">
        <v>3273785209</v>
      </c>
      <c r="L31" s="7">
        <v>8905971086</v>
      </c>
      <c r="M31" s="20">
        <v>7.0111999999999997</v>
      </c>
      <c r="N31" s="7">
        <v>62441544.478163198</v>
      </c>
      <c r="P31" s="62"/>
      <c r="Q31" s="66"/>
    </row>
    <row r="32" spans="1:17" s="44" customFormat="1" x14ac:dyDescent="0.2">
      <c r="A32" s="44" t="s">
        <v>9</v>
      </c>
      <c r="B32" s="49"/>
      <c r="C32" s="58">
        <f>(C31-C30)/C30</f>
        <v>1.5648699306896986E-2</v>
      </c>
      <c r="D32" s="58">
        <f t="shared" ref="D32:N32" si="7">(D31-D30)/D30</f>
        <v>5.9339198132690167E-2</v>
      </c>
      <c r="E32" s="58">
        <f t="shared" si="7"/>
        <v>7.5698751038207029E-2</v>
      </c>
      <c r="F32" s="58">
        <f t="shared" si="7"/>
        <v>0.10531209315264782</v>
      </c>
      <c r="G32" s="58">
        <f t="shared" si="7"/>
        <v>-6.8727506692684215E-3</v>
      </c>
      <c r="H32" s="58">
        <f t="shared" si="7"/>
        <v>3.3643454833073516E-2</v>
      </c>
      <c r="I32" s="58">
        <f t="shared" si="7"/>
        <v>-7.3348898459021329E-3</v>
      </c>
      <c r="J32" s="58">
        <f t="shared" si="7"/>
        <v>0.10083596576723214</v>
      </c>
      <c r="K32" s="58">
        <f t="shared" si="7"/>
        <v>7.0703978327252309E-2</v>
      </c>
      <c r="L32" s="58">
        <f t="shared" si="7"/>
        <v>5.5221975489699024E-2</v>
      </c>
      <c r="M32" s="58">
        <f t="shared" si="7"/>
        <v>7.0968136131732487E-2</v>
      </c>
      <c r="N32" s="58">
        <f t="shared" si="7"/>
        <v>0.13010911229544769</v>
      </c>
      <c r="P32" s="59"/>
      <c r="Q32" s="59"/>
    </row>
    <row r="33" spans="1:17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  <c r="P33" s="66"/>
      <c r="Q33" s="66"/>
    </row>
    <row r="34" spans="1:17" s="21" customFormat="1" ht="15" x14ac:dyDescent="0.25">
      <c r="A34" s="8" t="s">
        <v>40</v>
      </c>
      <c r="B34" s="19">
        <v>2024</v>
      </c>
      <c r="C34" s="7">
        <v>1148895515</v>
      </c>
      <c r="D34" s="7">
        <v>741930105</v>
      </c>
      <c r="E34" s="7">
        <v>10222240</v>
      </c>
      <c r="F34" s="7">
        <v>14576110</v>
      </c>
      <c r="G34" s="7">
        <v>27400000</v>
      </c>
      <c r="H34" s="7">
        <v>27354580</v>
      </c>
      <c r="I34" s="7">
        <v>850000</v>
      </c>
      <c r="J34" s="7">
        <v>9336719</v>
      </c>
      <c r="K34" s="7">
        <v>89739649</v>
      </c>
      <c r="L34" s="7">
        <v>652190456</v>
      </c>
      <c r="M34" s="20">
        <v>4.4770000000000003</v>
      </c>
      <c r="N34" s="7">
        <v>2919856.6715120003</v>
      </c>
      <c r="P34" s="62"/>
      <c r="Q34" s="66"/>
    </row>
    <row r="35" spans="1:17" s="21" customFormat="1" ht="15" x14ac:dyDescent="0.25">
      <c r="A35" s="8" t="s">
        <v>40</v>
      </c>
      <c r="B35" s="19">
        <v>2025</v>
      </c>
      <c r="C35" s="7">
        <v>1142304024</v>
      </c>
      <c r="D35" s="7">
        <v>783202534</v>
      </c>
      <c r="E35" s="7">
        <v>10540030</v>
      </c>
      <c r="F35" s="7">
        <v>15567970</v>
      </c>
      <c r="G35" s="7">
        <v>27225000</v>
      </c>
      <c r="H35" s="7">
        <v>27970308</v>
      </c>
      <c r="I35" s="7">
        <v>750000</v>
      </c>
      <c r="J35" s="7">
        <v>12142613</v>
      </c>
      <c r="K35" s="7">
        <v>94195921</v>
      </c>
      <c r="L35" s="7">
        <v>689006613</v>
      </c>
      <c r="M35" s="20">
        <v>4.5999999999999996</v>
      </c>
      <c r="N35" s="7">
        <v>3169430.4197999998</v>
      </c>
      <c r="P35" s="62"/>
      <c r="Q35" s="66"/>
    </row>
    <row r="36" spans="1:17" s="44" customFormat="1" x14ac:dyDescent="0.2">
      <c r="A36" s="44" t="s">
        <v>9</v>
      </c>
      <c r="B36" s="49"/>
      <c r="C36" s="58">
        <f>(C35-C34)/C34</f>
        <v>-5.7372414757838096E-3</v>
      </c>
      <c r="D36" s="58">
        <f t="shared" ref="D36:N36" si="8">(D35-D34)/D34</f>
        <v>5.5628459772501075E-2</v>
      </c>
      <c r="E36" s="58">
        <f t="shared" si="8"/>
        <v>3.1088098107655466E-2</v>
      </c>
      <c r="F36" s="58">
        <f t="shared" si="8"/>
        <v>6.8046961775123815E-2</v>
      </c>
      <c r="G36" s="58">
        <f t="shared" si="8"/>
        <v>-6.3868613138686131E-3</v>
      </c>
      <c r="H36" s="58">
        <f t="shared" si="8"/>
        <v>2.2509137409530689E-2</v>
      </c>
      <c r="I36" s="58">
        <f t="shared" si="8"/>
        <v>-0.11764705882352941</v>
      </c>
      <c r="J36" s="58">
        <f t="shared" si="8"/>
        <v>0.30052248546839633</v>
      </c>
      <c r="K36" s="58">
        <f t="shared" si="8"/>
        <v>4.9657782815709477E-2</v>
      </c>
      <c r="L36" s="58">
        <f t="shared" si="8"/>
        <v>5.6450008829936019E-2</v>
      </c>
      <c r="M36" s="58">
        <f t="shared" si="8"/>
        <v>2.7473754746481869E-2</v>
      </c>
      <c r="N36" s="58">
        <f t="shared" si="8"/>
        <v>8.5474657274448279E-2</v>
      </c>
      <c r="P36" s="59"/>
      <c r="Q36" s="59"/>
    </row>
    <row r="37" spans="1:17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  <c r="P37" s="66"/>
      <c r="Q37" s="66"/>
    </row>
    <row r="38" spans="1:17" s="21" customFormat="1" ht="15" x14ac:dyDescent="0.25">
      <c r="A38" s="8" t="s">
        <v>41</v>
      </c>
      <c r="B38" s="19">
        <v>2024</v>
      </c>
      <c r="C38" s="7">
        <v>135827104</v>
      </c>
      <c r="D38" s="7">
        <v>91077864</v>
      </c>
      <c r="E38" s="7">
        <v>448680</v>
      </c>
      <c r="F38" s="7">
        <v>812132</v>
      </c>
      <c r="G38" s="7">
        <v>6075000</v>
      </c>
      <c r="H38" s="7">
        <v>5998200</v>
      </c>
      <c r="I38" s="7">
        <v>565000</v>
      </c>
      <c r="J38" s="7">
        <v>2972955</v>
      </c>
      <c r="K38" s="7">
        <v>16871967</v>
      </c>
      <c r="L38" s="7">
        <v>74205897</v>
      </c>
      <c r="M38" s="20">
        <v>6.85</v>
      </c>
      <c r="N38" s="7">
        <v>508310.39444999996</v>
      </c>
      <c r="P38" s="62"/>
      <c r="Q38" s="66"/>
    </row>
    <row r="39" spans="1:17" s="21" customFormat="1" ht="15" x14ac:dyDescent="0.25">
      <c r="A39" s="8" t="s">
        <v>41</v>
      </c>
      <c r="B39" s="19">
        <v>2025</v>
      </c>
      <c r="C39" s="7">
        <v>144287915</v>
      </c>
      <c r="D39" s="7">
        <v>96159905</v>
      </c>
      <c r="E39" s="7">
        <v>535690</v>
      </c>
      <c r="F39" s="7">
        <v>823162</v>
      </c>
      <c r="G39" s="7">
        <v>6125000</v>
      </c>
      <c r="H39" s="7">
        <v>6216474</v>
      </c>
      <c r="I39" s="7">
        <v>515000</v>
      </c>
      <c r="J39" s="7">
        <v>2401958</v>
      </c>
      <c r="K39" s="7">
        <v>16617284</v>
      </c>
      <c r="L39" s="7">
        <v>79542621</v>
      </c>
      <c r="M39" s="20">
        <v>6.4189999999999996</v>
      </c>
      <c r="N39" s="7">
        <v>510584.08419899992</v>
      </c>
      <c r="P39" s="62"/>
      <c r="Q39" s="66"/>
    </row>
    <row r="40" spans="1:17" s="44" customFormat="1" x14ac:dyDescent="0.2">
      <c r="A40" s="44" t="s">
        <v>9</v>
      </c>
      <c r="B40" s="49"/>
      <c r="C40" s="58">
        <f>(C39-C38)/C38</f>
        <v>6.2291035815649869E-2</v>
      </c>
      <c r="D40" s="58">
        <f t="shared" ref="D40:N40" si="9">(D39-D38)/D38</f>
        <v>5.5798860192856521E-2</v>
      </c>
      <c r="E40" s="58">
        <f t="shared" si="9"/>
        <v>0.19392440046358206</v>
      </c>
      <c r="F40" s="58">
        <f t="shared" si="9"/>
        <v>1.3581536006462004E-2</v>
      </c>
      <c r="G40" s="58">
        <f t="shared" si="9"/>
        <v>8.23045267489712E-3</v>
      </c>
      <c r="H40" s="58">
        <f t="shared" si="9"/>
        <v>3.6389916975092529E-2</v>
      </c>
      <c r="I40" s="58">
        <f t="shared" si="9"/>
        <v>-8.8495575221238937E-2</v>
      </c>
      <c r="J40" s="58">
        <f t="shared" si="9"/>
        <v>-0.19206378838562979</v>
      </c>
      <c r="K40" s="58">
        <f t="shared" si="9"/>
        <v>-1.5095039007603559E-2</v>
      </c>
      <c r="L40" s="58">
        <f t="shared" si="9"/>
        <v>7.1917788420507875E-2</v>
      </c>
      <c r="M40" s="58">
        <f t="shared" si="9"/>
        <v>-6.2919708029197094E-2</v>
      </c>
      <c r="N40" s="58">
        <f t="shared" si="9"/>
        <v>4.4730341417867775E-3</v>
      </c>
      <c r="P40" s="59"/>
      <c r="Q40" s="59"/>
    </row>
    <row r="41" spans="1:17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  <c r="P41" s="66"/>
      <c r="Q41" s="66"/>
    </row>
    <row r="42" spans="1:17" s="21" customFormat="1" ht="15" x14ac:dyDescent="0.25">
      <c r="A42" s="8" t="s">
        <v>42</v>
      </c>
      <c r="B42" s="19">
        <v>2024</v>
      </c>
      <c r="C42" s="7">
        <v>17146177442</v>
      </c>
      <c r="D42" s="7">
        <v>12224840722</v>
      </c>
      <c r="E42" s="7">
        <v>193382170</v>
      </c>
      <c r="F42" s="7">
        <v>545965542</v>
      </c>
      <c r="G42" s="7">
        <v>896452490</v>
      </c>
      <c r="H42" s="7">
        <v>792395800</v>
      </c>
      <c r="I42" s="7">
        <v>0</v>
      </c>
      <c r="J42" s="7">
        <v>520742282</v>
      </c>
      <c r="K42" s="7">
        <v>2948938284</v>
      </c>
      <c r="L42" s="7">
        <v>9275902438</v>
      </c>
      <c r="M42" s="20">
        <v>6.7339000000000002</v>
      </c>
      <c r="N42" s="7">
        <v>62462999.427248202</v>
      </c>
      <c r="P42" s="62"/>
      <c r="Q42" s="66"/>
    </row>
    <row r="43" spans="1:17" s="21" customFormat="1" ht="15" x14ac:dyDescent="0.25">
      <c r="A43" s="8" t="s">
        <v>42</v>
      </c>
      <c r="B43" s="19">
        <v>2025</v>
      </c>
      <c r="C43" s="7">
        <v>17927910488</v>
      </c>
      <c r="D43" s="7">
        <v>13665444258</v>
      </c>
      <c r="E43" s="7">
        <v>201017428</v>
      </c>
      <c r="F43" s="7">
        <v>590414329</v>
      </c>
      <c r="G43" s="7">
        <v>928216975</v>
      </c>
      <c r="H43" s="7">
        <v>858738509</v>
      </c>
      <c r="I43" s="7">
        <v>0</v>
      </c>
      <c r="J43" s="7">
        <v>691246655</v>
      </c>
      <c r="K43" s="7">
        <v>3269633896</v>
      </c>
      <c r="L43" s="7">
        <v>10395810362</v>
      </c>
      <c r="M43" s="20">
        <v>6.7</v>
      </c>
      <c r="N43" s="7">
        <v>69651929.425400004</v>
      </c>
      <c r="P43" s="62"/>
      <c r="Q43" s="66"/>
    </row>
    <row r="44" spans="1:17" s="44" customFormat="1" x14ac:dyDescent="0.2">
      <c r="A44" s="44" t="s">
        <v>9</v>
      </c>
      <c r="B44" s="49"/>
      <c r="C44" s="58">
        <f>(C43-C42)/C42</f>
        <v>4.5592263852648869E-2</v>
      </c>
      <c r="D44" s="58">
        <f t="shared" ref="D44:N44" si="10">(D43-D42)/D42</f>
        <v>0.11784231539372689</v>
      </c>
      <c r="E44" s="58">
        <f t="shared" si="10"/>
        <v>3.9482740316752057E-2</v>
      </c>
      <c r="F44" s="58">
        <f t="shared" si="10"/>
        <v>8.1413172774922118E-2</v>
      </c>
      <c r="G44" s="58">
        <f t="shared" si="10"/>
        <v>3.5433539818713652E-2</v>
      </c>
      <c r="H44" s="58">
        <f t="shared" si="10"/>
        <v>8.3724205756769532E-2</v>
      </c>
      <c r="I44" s="58" t="e">
        <f t="shared" si="10"/>
        <v>#DIV/0!</v>
      </c>
      <c r="J44" s="58">
        <f t="shared" si="10"/>
        <v>0.32742563623823423</v>
      </c>
      <c r="K44" s="58">
        <f t="shared" si="10"/>
        <v>0.1087495163055776</v>
      </c>
      <c r="L44" s="58">
        <f t="shared" si="10"/>
        <v>0.12073304257838509</v>
      </c>
      <c r="M44" s="58">
        <f t="shared" si="10"/>
        <v>-5.0342297925422179E-3</v>
      </c>
      <c r="N44" s="58">
        <f t="shared" si="10"/>
        <v>0.11509101490595051</v>
      </c>
      <c r="P44" s="59"/>
      <c r="Q44" s="59"/>
    </row>
    <row r="45" spans="1:17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  <c r="P45" s="66"/>
      <c r="Q45" s="66"/>
    </row>
    <row r="46" spans="1:17" s="21" customFormat="1" ht="15" x14ac:dyDescent="0.25">
      <c r="A46" s="8" t="s">
        <v>43</v>
      </c>
      <c r="B46" s="19">
        <v>2024</v>
      </c>
      <c r="C46" s="7">
        <v>4574055006</v>
      </c>
      <c r="D46" s="7">
        <v>3382324376</v>
      </c>
      <c r="E46" s="7">
        <v>49974210</v>
      </c>
      <c r="F46" s="7">
        <v>280267970</v>
      </c>
      <c r="G46" s="7">
        <v>192516760</v>
      </c>
      <c r="H46" s="7">
        <v>180464570</v>
      </c>
      <c r="I46" s="7">
        <v>0</v>
      </c>
      <c r="J46" s="7">
        <v>107410056</v>
      </c>
      <c r="K46" s="7">
        <v>810633566</v>
      </c>
      <c r="L46" s="7">
        <v>2571690810</v>
      </c>
      <c r="M46" s="20">
        <v>5.38</v>
      </c>
      <c r="N46" s="7">
        <v>13835696.557799999</v>
      </c>
      <c r="P46" s="62"/>
      <c r="Q46" s="66"/>
    </row>
    <row r="47" spans="1:17" s="21" customFormat="1" ht="15" x14ac:dyDescent="0.25">
      <c r="A47" s="8" t="s">
        <v>43</v>
      </c>
      <c r="B47" s="19">
        <v>2025</v>
      </c>
      <c r="C47" s="7">
        <v>4704699293</v>
      </c>
      <c r="D47" s="7">
        <v>3664392893</v>
      </c>
      <c r="E47" s="7">
        <v>50613650</v>
      </c>
      <c r="F47" s="7">
        <v>360339980</v>
      </c>
      <c r="G47" s="7">
        <v>195488380</v>
      </c>
      <c r="H47" s="7">
        <v>189892899</v>
      </c>
      <c r="I47" s="7">
        <v>0</v>
      </c>
      <c r="J47" s="7">
        <v>128079648</v>
      </c>
      <c r="K47" s="7">
        <v>924414557</v>
      </c>
      <c r="L47" s="7">
        <v>2739978336</v>
      </c>
      <c r="M47" s="20">
        <v>5.35</v>
      </c>
      <c r="N47" s="7">
        <v>14658884.097599998</v>
      </c>
      <c r="P47" s="62"/>
      <c r="Q47" s="66"/>
    </row>
    <row r="48" spans="1:17" s="44" customFormat="1" x14ac:dyDescent="0.2">
      <c r="A48" s="44" t="s">
        <v>9</v>
      </c>
      <c r="B48" s="49"/>
      <c r="C48" s="58">
        <f>(C47-C46)/C46</f>
        <v>2.8562027966132421E-2</v>
      </c>
      <c r="D48" s="58">
        <f t="shared" ref="D48:N48" si="11">(D47-D46)/D46</f>
        <v>8.3394874542925865E-2</v>
      </c>
      <c r="E48" s="58">
        <f t="shared" si="11"/>
        <v>1.2795399867251528E-2</v>
      </c>
      <c r="F48" s="58">
        <f t="shared" si="11"/>
        <v>0.28569804105692137</v>
      </c>
      <c r="G48" s="58">
        <f t="shared" si="11"/>
        <v>1.543564310972198E-2</v>
      </c>
      <c r="H48" s="58">
        <f t="shared" si="11"/>
        <v>5.2244764720299389E-2</v>
      </c>
      <c r="I48" s="58" t="e">
        <f t="shared" si="11"/>
        <v>#DIV/0!</v>
      </c>
      <c r="J48" s="58">
        <f t="shared" si="11"/>
        <v>0.19243628361947787</v>
      </c>
      <c r="K48" s="58">
        <f t="shared" si="11"/>
        <v>0.14036057199240132</v>
      </c>
      <c r="L48" s="58">
        <f t="shared" si="11"/>
        <v>6.5438475475206911E-2</v>
      </c>
      <c r="M48" s="58">
        <f t="shared" si="11"/>
        <v>-5.5762081784387083E-3</v>
      </c>
      <c r="N48" s="58">
        <f t="shared" si="11"/>
        <v>5.949736873463881E-2</v>
      </c>
      <c r="P48" s="59"/>
      <c r="Q48" s="59"/>
    </row>
    <row r="49" spans="1:17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  <c r="P49" s="66"/>
      <c r="Q49" s="66"/>
    </row>
    <row r="50" spans="1:17" s="21" customFormat="1" ht="15" x14ac:dyDescent="0.25">
      <c r="A50" s="8" t="s">
        <v>44</v>
      </c>
      <c r="B50" s="19">
        <v>2024</v>
      </c>
      <c r="C50" s="7">
        <v>2834009683</v>
      </c>
      <c r="D50" s="7">
        <v>1971150503</v>
      </c>
      <c r="E50" s="7">
        <v>122999990</v>
      </c>
      <c r="F50" s="7">
        <v>58580630</v>
      </c>
      <c r="G50" s="7">
        <v>86850000</v>
      </c>
      <c r="H50" s="7">
        <v>86782040</v>
      </c>
      <c r="I50" s="7">
        <v>2950000</v>
      </c>
      <c r="J50" s="7">
        <v>65554012</v>
      </c>
      <c r="K50" s="7">
        <v>423716672</v>
      </c>
      <c r="L50" s="7">
        <v>1547433831</v>
      </c>
      <c r="M50" s="20">
        <v>7.9812000000000003</v>
      </c>
      <c r="N50" s="7">
        <v>12350378.8919772</v>
      </c>
      <c r="P50" s="62"/>
      <c r="Q50" s="66"/>
    </row>
    <row r="51" spans="1:17" s="21" customFormat="1" ht="15" x14ac:dyDescent="0.25">
      <c r="A51" s="8" t="s">
        <v>44</v>
      </c>
      <c r="B51" s="19">
        <v>2025</v>
      </c>
      <c r="C51" s="7">
        <v>2856295842</v>
      </c>
      <c r="D51" s="7">
        <v>2082088522</v>
      </c>
      <c r="E51" s="7">
        <v>133372040</v>
      </c>
      <c r="F51" s="7">
        <v>60248760</v>
      </c>
      <c r="G51" s="7">
        <v>86025000</v>
      </c>
      <c r="H51" s="7">
        <v>88416202</v>
      </c>
      <c r="I51" s="7">
        <v>2850000</v>
      </c>
      <c r="J51" s="7">
        <v>81235129</v>
      </c>
      <c r="K51" s="7">
        <v>452147131</v>
      </c>
      <c r="L51" s="7">
        <v>1629941391</v>
      </c>
      <c r="M51" s="20">
        <v>7.9</v>
      </c>
      <c r="N51" s="7">
        <v>12876536.988900002</v>
      </c>
      <c r="P51" s="62"/>
      <c r="Q51" s="66"/>
    </row>
    <row r="52" spans="1:17" s="44" customFormat="1" x14ac:dyDescent="0.2">
      <c r="A52" s="44" t="s">
        <v>9</v>
      </c>
      <c r="B52" s="49"/>
      <c r="C52" s="58">
        <f>(C51-C50)/C50</f>
        <v>7.8638259896164232E-3</v>
      </c>
      <c r="D52" s="58">
        <f t="shared" ref="D52:N52" si="12">(D51-D50)/D50</f>
        <v>5.6280846556951113E-2</v>
      </c>
      <c r="E52" s="58">
        <f t="shared" si="12"/>
        <v>8.4325616611838752E-2</v>
      </c>
      <c r="F52" s="58">
        <f t="shared" si="12"/>
        <v>2.8475794814770684E-2</v>
      </c>
      <c r="G52" s="58">
        <f t="shared" si="12"/>
        <v>-9.4991364421416237E-3</v>
      </c>
      <c r="H52" s="58">
        <f t="shared" si="12"/>
        <v>1.8830647447328965E-2</v>
      </c>
      <c r="I52" s="58">
        <f t="shared" si="12"/>
        <v>-3.3898305084745763E-2</v>
      </c>
      <c r="J52" s="58">
        <f t="shared" si="12"/>
        <v>0.23920911202200715</v>
      </c>
      <c r="K52" s="58">
        <f t="shared" si="12"/>
        <v>6.70978058658971E-2</v>
      </c>
      <c r="L52" s="58">
        <f t="shared" si="12"/>
        <v>5.3318958360036008E-2</v>
      </c>
      <c r="M52" s="58">
        <f t="shared" si="12"/>
        <v>-1.0173908685410708E-2</v>
      </c>
      <c r="N52" s="58">
        <f t="shared" si="12"/>
        <v>4.2602587461069215E-2</v>
      </c>
      <c r="P52" s="59"/>
      <c r="Q52" s="59"/>
    </row>
    <row r="53" spans="1:17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  <c r="P53" s="66"/>
      <c r="Q53" s="66"/>
    </row>
    <row r="54" spans="1:17" s="21" customFormat="1" ht="15" x14ac:dyDescent="0.25">
      <c r="A54" s="8" t="s">
        <v>45</v>
      </c>
      <c r="B54" s="19">
        <v>2024</v>
      </c>
      <c r="C54" s="7">
        <v>6441677273</v>
      </c>
      <c r="D54" s="7">
        <v>4834379833</v>
      </c>
      <c r="E54" s="7">
        <v>200593616</v>
      </c>
      <c r="F54" s="7">
        <v>418559275</v>
      </c>
      <c r="G54" s="7">
        <v>307675550</v>
      </c>
      <c r="H54" s="7">
        <v>255636460</v>
      </c>
      <c r="I54" s="7">
        <v>16588330</v>
      </c>
      <c r="J54" s="7">
        <v>111593734</v>
      </c>
      <c r="K54" s="7">
        <v>1310646965</v>
      </c>
      <c r="L54" s="7">
        <v>3523732868</v>
      </c>
      <c r="M54" s="20">
        <v>6.5816999999999997</v>
      </c>
      <c r="N54" s="7">
        <v>23192152.617315598</v>
      </c>
      <c r="P54" s="62"/>
      <c r="Q54" s="66"/>
    </row>
    <row r="55" spans="1:17" s="21" customFormat="1" ht="15" x14ac:dyDescent="0.25">
      <c r="A55" s="8" t="s">
        <v>45</v>
      </c>
      <c r="B55" s="19">
        <v>2025</v>
      </c>
      <c r="C55" s="7">
        <v>6715400569</v>
      </c>
      <c r="D55" s="7">
        <v>5237069189</v>
      </c>
      <c r="E55" s="7">
        <v>207067620</v>
      </c>
      <c r="F55" s="7">
        <v>427542045</v>
      </c>
      <c r="G55" s="7">
        <v>312294250</v>
      </c>
      <c r="H55" s="7">
        <v>273642134</v>
      </c>
      <c r="I55" s="7">
        <v>16656258</v>
      </c>
      <c r="J55" s="7">
        <v>126785319</v>
      </c>
      <c r="K55" s="7">
        <v>1363987626</v>
      </c>
      <c r="L55" s="7">
        <v>3873081563</v>
      </c>
      <c r="M55" s="20">
        <v>6.3</v>
      </c>
      <c r="N55" s="7">
        <v>24400413.846899997</v>
      </c>
      <c r="P55" s="62"/>
      <c r="Q55" s="66"/>
    </row>
    <row r="56" spans="1:17" s="44" customFormat="1" x14ac:dyDescent="0.2">
      <c r="A56" s="44" t="s">
        <v>9</v>
      </c>
      <c r="B56" s="49"/>
      <c r="C56" s="58">
        <f>(C55-C54)/C54</f>
        <v>4.2492550371515642E-2</v>
      </c>
      <c r="D56" s="58">
        <f t="shared" ref="D56:N56" si="13">(D55-D54)/D54</f>
        <v>8.3297003940650025E-2</v>
      </c>
      <c r="E56" s="58">
        <f t="shared" si="13"/>
        <v>3.2274227510809717E-2</v>
      </c>
      <c r="F56" s="58">
        <f t="shared" si="13"/>
        <v>2.1461165805010531E-2</v>
      </c>
      <c r="G56" s="58">
        <f t="shared" si="13"/>
        <v>1.5011592568860281E-2</v>
      </c>
      <c r="H56" s="58">
        <f t="shared" si="13"/>
        <v>7.0434686820495016E-2</v>
      </c>
      <c r="I56" s="58">
        <f t="shared" si="13"/>
        <v>4.0949269757715213E-3</v>
      </c>
      <c r="J56" s="58">
        <f t="shared" si="13"/>
        <v>0.13613295707086923</v>
      </c>
      <c r="K56" s="58">
        <f t="shared" si="13"/>
        <v>4.0697962475348959E-2</v>
      </c>
      <c r="L56" s="58">
        <f t="shared" si="13"/>
        <v>9.9141651222353674E-2</v>
      </c>
      <c r="M56" s="58">
        <f t="shared" si="13"/>
        <v>-4.2800492274032521E-2</v>
      </c>
      <c r="N56" s="58">
        <f t="shared" si="13"/>
        <v>5.2097847471143932E-2</v>
      </c>
      <c r="P56" s="59"/>
      <c r="Q56" s="59"/>
    </row>
    <row r="57" spans="1:17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  <c r="P57" s="66"/>
      <c r="Q57" s="66"/>
    </row>
    <row r="58" spans="1:17" s="21" customFormat="1" ht="15" x14ac:dyDescent="0.25">
      <c r="A58" s="8" t="s">
        <v>46</v>
      </c>
      <c r="B58" s="19">
        <v>2024</v>
      </c>
      <c r="C58" s="7">
        <v>4801699621</v>
      </c>
      <c r="D58" s="7">
        <v>3734889551</v>
      </c>
      <c r="E58" s="7">
        <v>37957280</v>
      </c>
      <c r="F58" s="7">
        <v>193547634</v>
      </c>
      <c r="G58" s="7">
        <v>166727390</v>
      </c>
      <c r="H58" s="7">
        <v>156886230</v>
      </c>
      <c r="I58" s="7">
        <v>7609370</v>
      </c>
      <c r="J58" s="7">
        <v>101465914</v>
      </c>
      <c r="K58" s="7">
        <v>664193818</v>
      </c>
      <c r="L58" s="7">
        <v>3070695733</v>
      </c>
      <c r="M58" s="20">
        <v>1.8843000000000001</v>
      </c>
      <c r="N58" s="7">
        <v>5786111.9696919005</v>
      </c>
      <c r="P58" s="62"/>
      <c r="Q58" s="66"/>
    </row>
    <row r="59" spans="1:17" s="21" customFormat="1" ht="15" x14ac:dyDescent="0.25">
      <c r="A59" s="8" t="s">
        <v>46</v>
      </c>
      <c r="B59" s="19">
        <v>2025</v>
      </c>
      <c r="C59" s="7">
        <v>4883182609</v>
      </c>
      <c r="D59" s="7">
        <v>4005652329</v>
      </c>
      <c r="E59" s="7">
        <v>40267013</v>
      </c>
      <c r="F59" s="7">
        <v>195283603</v>
      </c>
      <c r="G59" s="7">
        <v>167093580</v>
      </c>
      <c r="H59" s="7">
        <v>162873077</v>
      </c>
      <c r="I59" s="7">
        <v>7646084</v>
      </c>
      <c r="J59" s="7">
        <v>114025566</v>
      </c>
      <c r="K59" s="7">
        <v>687188923</v>
      </c>
      <c r="L59" s="7">
        <v>3318463406</v>
      </c>
      <c r="M59" s="20">
        <v>1.8150999999999999</v>
      </c>
      <c r="N59" s="7">
        <v>6023342.9282305995</v>
      </c>
      <c r="P59" s="62"/>
      <c r="Q59" s="66"/>
    </row>
    <row r="60" spans="1:17" s="44" customFormat="1" x14ac:dyDescent="0.2">
      <c r="A60" s="44" t="s">
        <v>9</v>
      </c>
      <c r="B60" s="49"/>
      <c r="C60" s="58">
        <f>(C59-C58)/C58</f>
        <v>1.6969613768349462E-2</v>
      </c>
      <c r="D60" s="58">
        <f t="shared" ref="D60:N60" si="14">(D59-D58)/D58</f>
        <v>7.2495524781316351E-2</v>
      </c>
      <c r="E60" s="58">
        <f t="shared" si="14"/>
        <v>6.0850856541880764E-2</v>
      </c>
      <c r="F60" s="58">
        <f t="shared" si="14"/>
        <v>8.9692080658552512E-3</v>
      </c>
      <c r="G60" s="58">
        <f t="shared" si="14"/>
        <v>2.1963397855625281E-3</v>
      </c>
      <c r="H60" s="58">
        <f t="shared" si="14"/>
        <v>3.8160436387565687E-2</v>
      </c>
      <c r="I60" s="58">
        <f t="shared" si="14"/>
        <v>4.8248409526675667E-3</v>
      </c>
      <c r="J60" s="58">
        <f t="shared" si="14"/>
        <v>0.12378198258776835</v>
      </c>
      <c r="K60" s="58">
        <f t="shared" si="14"/>
        <v>3.4621076524382829E-2</v>
      </c>
      <c r="L60" s="58">
        <f t="shared" si="14"/>
        <v>8.0687796689624017E-2</v>
      </c>
      <c r="M60" s="58">
        <f t="shared" si="14"/>
        <v>-3.672451308178111E-2</v>
      </c>
      <c r="N60" s="58">
        <f t="shared" si="14"/>
        <v>4.1000063562774615E-2</v>
      </c>
      <c r="Q60" s="59"/>
    </row>
    <row r="62" spans="1:17" ht="15" x14ac:dyDescent="0.25">
      <c r="A62" s="1" t="s">
        <v>10</v>
      </c>
      <c r="B62" s="19">
        <v>2024</v>
      </c>
      <c r="C62" s="13">
        <f>C2+C6+C10+C14+C18+C22+C26+C30+C34+C38+C42+C46+C50+C54+C58</f>
        <v>67901542259</v>
      </c>
      <c r="D62" s="13">
        <f t="shared" ref="D62:N62" si="15">D2+D6+D10+D14+D18+D22+D26+D30+D34+D38+D42+D46+D50+D54+D58</f>
        <v>50663889859</v>
      </c>
      <c r="E62" s="13">
        <f t="shared" si="15"/>
        <v>1646266129</v>
      </c>
      <c r="F62" s="13">
        <f t="shared" si="15"/>
        <v>3180308917</v>
      </c>
      <c r="G62" s="13">
        <f t="shared" si="15"/>
        <v>2566445060</v>
      </c>
      <c r="H62" s="13">
        <f t="shared" si="15"/>
        <v>2306047540</v>
      </c>
      <c r="I62" s="13">
        <f t="shared" si="15"/>
        <v>74353410</v>
      </c>
      <c r="J62" s="13">
        <f t="shared" si="15"/>
        <v>1397727514</v>
      </c>
      <c r="K62" s="13">
        <f t="shared" si="15"/>
        <v>11171148570</v>
      </c>
      <c r="L62" s="13">
        <f t="shared" si="15"/>
        <v>39492741289</v>
      </c>
      <c r="M62" s="13"/>
      <c r="N62" s="13">
        <f t="shared" si="15"/>
        <v>229973619.94846737</v>
      </c>
    </row>
    <row r="63" spans="1:17" ht="15" x14ac:dyDescent="0.25">
      <c r="A63" s="1"/>
      <c r="B63" s="19">
        <v>2025</v>
      </c>
      <c r="C63" s="13">
        <f>C3+C7+C11+C15+C19+C23+C27+C31+C35+C39+C43+C47+C51+C55+C59</f>
        <v>69501544276</v>
      </c>
      <c r="D63" s="13">
        <f t="shared" ref="D63:N63" si="16">D3+D7+D11+D15+D19+D23+D27+D31+D35+D39+D43+D47+D51+D55+D59</f>
        <v>54573188766</v>
      </c>
      <c r="E63" s="13">
        <f t="shared" si="16"/>
        <v>1741581908</v>
      </c>
      <c r="F63" s="13">
        <f t="shared" si="16"/>
        <v>3472482608</v>
      </c>
      <c r="G63" s="13">
        <f t="shared" si="16"/>
        <v>2602377695</v>
      </c>
      <c r="H63" s="13">
        <f t="shared" si="16"/>
        <v>2436583212</v>
      </c>
      <c r="I63" s="13">
        <f t="shared" si="16"/>
        <v>73701312</v>
      </c>
      <c r="J63" s="13">
        <f t="shared" si="16"/>
        <v>1700612549</v>
      </c>
      <c r="K63" s="13">
        <f t="shared" si="16"/>
        <v>12027339284</v>
      </c>
      <c r="L63" s="13">
        <f t="shared" si="16"/>
        <v>42545849482</v>
      </c>
      <c r="M63" s="13"/>
      <c r="N63" s="13">
        <f t="shared" si="16"/>
        <v>249777999.77217707</v>
      </c>
    </row>
    <row r="64" spans="1:17" s="44" customFormat="1" x14ac:dyDescent="0.2">
      <c r="A64" s="44" t="s">
        <v>9</v>
      </c>
      <c r="B64" s="49"/>
      <c r="C64" s="58">
        <f t="shared" ref="C64:L64" si="17">(C63-C62)/C62</f>
        <v>2.3563559291437566E-2</v>
      </c>
      <c r="D64" s="58">
        <f t="shared" si="17"/>
        <v>7.7161444134664026E-2</v>
      </c>
      <c r="E64" s="58">
        <f t="shared" si="17"/>
        <v>5.7898159550848656E-2</v>
      </c>
      <c r="F64" s="58">
        <f t="shared" si="17"/>
        <v>9.1869594629067922E-2</v>
      </c>
      <c r="G64" s="58">
        <f t="shared" si="17"/>
        <v>1.4000936766594956E-2</v>
      </c>
      <c r="H64" s="58">
        <f t="shared" si="17"/>
        <v>5.6605802671353428E-2</v>
      </c>
      <c r="I64" s="58">
        <f t="shared" si="17"/>
        <v>-8.7702500799896072E-3</v>
      </c>
      <c r="J64" s="58">
        <f t="shared" si="17"/>
        <v>0.21669819901677917</v>
      </c>
      <c r="K64" s="58">
        <f t="shared" si="17"/>
        <v>7.6643033492481791E-2</v>
      </c>
      <c r="L64" s="58">
        <f t="shared" si="17"/>
        <v>7.7308084811281236E-2</v>
      </c>
      <c r="M64" s="58"/>
      <c r="N64" s="58">
        <f t="shared" ref="N64" si="18">(N63-N62)/N62</f>
        <v>8.6115876369417824E-2</v>
      </c>
      <c r="P64" s="59"/>
      <c r="Q64" s="59"/>
    </row>
    <row r="66" spans="2:17" ht="15" x14ac:dyDescent="0.25">
      <c r="K66" s="15" t="s">
        <v>465</v>
      </c>
      <c r="L66" s="16">
        <v>2024</v>
      </c>
      <c r="M66" s="23">
        <f>(M2+M6+M10+M14+M18+M22+M26+M30+M34+M38+M42+M46+M50+M54+M58)/15</f>
        <v>5.3381866666666662</v>
      </c>
    </row>
    <row r="67" spans="2:17" ht="15" x14ac:dyDescent="0.25">
      <c r="K67" s="15"/>
      <c r="L67" s="16">
        <v>2025</v>
      </c>
      <c r="M67" s="23">
        <f>(M3+M7+M11+M15+M19+M23+M27+M31+M35+M39+M43+M47+M51+M55+M59)/15</f>
        <v>5.3135200000000005</v>
      </c>
    </row>
    <row r="68" spans="2:17" s="44" customFormat="1" ht="15" x14ac:dyDescent="0.25">
      <c r="B68" s="49"/>
      <c r="J68" s="46"/>
      <c r="K68" s="48" t="s">
        <v>466</v>
      </c>
      <c r="L68" s="48"/>
      <c r="M68" s="58">
        <f t="shared" ref="M68" si="19">(M67-M66)/M66</f>
        <v>-4.6207950764802271E-3</v>
      </c>
      <c r="P68" s="59"/>
      <c r="Q68" s="59"/>
    </row>
    <row r="72" spans="2:17" s="44" customFormat="1" x14ac:dyDescent="0.2">
      <c r="B72" s="49"/>
      <c r="J72" s="46"/>
      <c r="P72" s="59"/>
      <c r="Q72" s="59"/>
    </row>
    <row r="76" spans="2:17" s="44" customFormat="1" x14ac:dyDescent="0.2">
      <c r="B76" s="49"/>
      <c r="J76" s="46"/>
      <c r="P76" s="59"/>
      <c r="Q76" s="59"/>
    </row>
    <row r="80" spans="2:17" s="44" customFormat="1" x14ac:dyDescent="0.2">
      <c r="B80" s="49"/>
      <c r="J80" s="46"/>
      <c r="P80" s="59"/>
      <c r="Q80" s="59"/>
    </row>
    <row r="84" spans="2:17" s="44" customFormat="1" x14ac:dyDescent="0.2">
      <c r="B84" s="49"/>
      <c r="J84" s="46"/>
      <c r="P84" s="59"/>
      <c r="Q84" s="59"/>
    </row>
    <row r="88" spans="2:17" s="44" customFormat="1" x14ac:dyDescent="0.2">
      <c r="B88" s="49"/>
      <c r="J88" s="46"/>
      <c r="P88" s="59"/>
      <c r="Q88" s="59"/>
    </row>
    <row r="92" spans="2:17" s="44" customFormat="1" x14ac:dyDescent="0.2">
      <c r="B92" s="49"/>
      <c r="J92" s="46"/>
      <c r="P92" s="59"/>
      <c r="Q92" s="59"/>
    </row>
    <row r="96" spans="2:17" s="44" customFormat="1" x14ac:dyDescent="0.2">
      <c r="B96" s="49"/>
      <c r="J96" s="46"/>
      <c r="P96" s="59"/>
      <c r="Q96" s="59"/>
    </row>
    <row r="100" spans="2:17" s="44" customFormat="1" x14ac:dyDescent="0.2">
      <c r="B100" s="49"/>
      <c r="J100" s="46"/>
      <c r="P100" s="59"/>
      <c r="Q100" s="59"/>
    </row>
    <row r="104" spans="2:17" s="44" customFormat="1" x14ac:dyDescent="0.2">
      <c r="B104" s="49"/>
      <c r="J104" s="46"/>
      <c r="P104" s="59"/>
      <c r="Q104" s="59"/>
    </row>
    <row r="108" spans="2:17" s="44" customFormat="1" x14ac:dyDescent="0.2">
      <c r="B108" s="49"/>
      <c r="J108" s="46"/>
      <c r="P108" s="59"/>
      <c r="Q108" s="59"/>
    </row>
    <row r="112" spans="2:17" s="44" customFormat="1" x14ac:dyDescent="0.2">
      <c r="B112" s="49"/>
      <c r="J112" s="46"/>
      <c r="P112" s="59"/>
      <c r="Q112" s="59"/>
    </row>
    <row r="116" spans="2:17" s="44" customFormat="1" x14ac:dyDescent="0.2">
      <c r="B116" s="49"/>
      <c r="J116" s="46"/>
      <c r="P116" s="59"/>
      <c r="Q116" s="59"/>
    </row>
    <row r="120" spans="2:17" s="44" customFormat="1" x14ac:dyDescent="0.2">
      <c r="B120" s="49"/>
      <c r="J120" s="46"/>
      <c r="P120" s="59"/>
      <c r="Q120" s="59"/>
    </row>
    <row r="124" spans="2:17" s="44" customFormat="1" x14ac:dyDescent="0.2">
      <c r="B124" s="49"/>
      <c r="J124" s="46"/>
      <c r="P124" s="59"/>
      <c r="Q124" s="59"/>
    </row>
    <row r="128" spans="2:17" s="44" customFormat="1" x14ac:dyDescent="0.2">
      <c r="B128" s="49"/>
      <c r="J128" s="46"/>
      <c r="P128" s="59"/>
      <c r="Q128" s="59"/>
    </row>
    <row r="132" spans="2:17" s="44" customFormat="1" x14ac:dyDescent="0.2">
      <c r="B132" s="49"/>
      <c r="J132" s="46"/>
      <c r="P132" s="59"/>
      <c r="Q132" s="59"/>
    </row>
    <row r="136" spans="2:17" s="44" customFormat="1" x14ac:dyDescent="0.2">
      <c r="B136" s="49"/>
      <c r="J136" s="46"/>
      <c r="P136" s="59"/>
      <c r="Q136" s="59"/>
    </row>
    <row r="140" spans="2:17" s="44" customFormat="1" x14ac:dyDescent="0.2">
      <c r="B140" s="49"/>
      <c r="J140" s="46"/>
      <c r="P140" s="59"/>
      <c r="Q140" s="59"/>
    </row>
    <row r="144" spans="2:17" s="44" customFormat="1" x14ac:dyDescent="0.2">
      <c r="B144" s="49"/>
      <c r="J144" s="46"/>
      <c r="P144" s="59"/>
      <c r="Q144" s="59"/>
    </row>
  </sheetData>
  <phoneticPr fontId="4" type="noConversion"/>
  <pageMargins left="0.41" right="0.42" top="1.05" bottom="0.75" header="0.3" footer="0.3"/>
  <pageSetup scale="50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92D050"/>
    <pageSetUpPr fitToPage="1"/>
  </sheetPr>
  <dimension ref="A1:Q144"/>
  <sheetViews>
    <sheetView zoomScale="85" zoomScaleNormal="85" workbookViewId="0">
      <pane xSplit="2" ySplit="1" topLeftCell="C101" activePane="bottomRight" state="frozen"/>
      <selection pane="topRight"/>
      <selection pane="bottomLeft"/>
      <selection pane="bottomRight" activeCell="O2" sqref="O2"/>
    </sheetView>
  </sheetViews>
  <sheetFormatPr defaultRowHeight="14.25" x14ac:dyDescent="0.2"/>
  <cols>
    <col min="1" max="1" width="21.42578125" style="2" bestFit="1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7.140625" style="13" customWidth="1"/>
    <col min="15" max="15" width="13.42578125" style="2" customWidth="1"/>
    <col min="16" max="16" width="23.42578125" style="2" bestFit="1" customWidth="1"/>
    <col min="17" max="17" width="32" style="28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47</v>
      </c>
      <c r="B2" s="19">
        <v>2024</v>
      </c>
      <c r="C2" s="7">
        <v>10380120499</v>
      </c>
      <c r="D2" s="7">
        <v>7754940919</v>
      </c>
      <c r="E2" s="7">
        <v>732053119</v>
      </c>
      <c r="F2" s="7">
        <v>192356583</v>
      </c>
      <c r="G2" s="7">
        <v>337283460</v>
      </c>
      <c r="H2" s="7">
        <v>309981970</v>
      </c>
      <c r="I2" s="7">
        <v>49356840</v>
      </c>
      <c r="J2" s="7">
        <v>56614895</v>
      </c>
      <c r="K2" s="7">
        <v>1677646867</v>
      </c>
      <c r="L2" s="7">
        <v>6077294052</v>
      </c>
      <c r="M2" s="20">
        <v>6.8987999999999996</v>
      </c>
      <c r="N2" s="7">
        <v>41926036.205937602</v>
      </c>
      <c r="Q2" s="27"/>
    </row>
    <row r="3" spans="1:17" s="21" customFormat="1" x14ac:dyDescent="0.2">
      <c r="A3" s="8" t="s">
        <v>47</v>
      </c>
      <c r="B3" s="19">
        <v>2025</v>
      </c>
      <c r="C3" s="7">
        <v>10637595605</v>
      </c>
      <c r="D3" s="7">
        <v>8170727455</v>
      </c>
      <c r="E3" s="7">
        <v>740009066</v>
      </c>
      <c r="F3" s="7">
        <v>190066560</v>
      </c>
      <c r="G3" s="7">
        <v>335624120</v>
      </c>
      <c r="H3" s="7">
        <v>321031494</v>
      </c>
      <c r="I3" s="7">
        <v>51421860</v>
      </c>
      <c r="J3" s="7">
        <v>67177546</v>
      </c>
      <c r="K3" s="7">
        <v>1705330646</v>
      </c>
      <c r="L3" s="7">
        <v>6465396809</v>
      </c>
      <c r="M3" s="20">
        <v>6.8987999999999996</v>
      </c>
      <c r="N3" s="7">
        <v>44603479.505929202</v>
      </c>
      <c r="Q3" s="27"/>
    </row>
    <row r="4" spans="1:17" s="44" customFormat="1" x14ac:dyDescent="0.2">
      <c r="A4" s="44" t="s">
        <v>9</v>
      </c>
      <c r="B4" s="49"/>
      <c r="C4" s="58">
        <f>(C3-C2)/C2</f>
        <v>2.4804635555512544E-2</v>
      </c>
      <c r="D4" s="58">
        <f t="shared" ref="D4:N4" si="0">(D3-D2)/D2</f>
        <v>5.3615693574312326E-2</v>
      </c>
      <c r="E4" s="58">
        <f t="shared" si="0"/>
        <v>1.0867991397766315E-2</v>
      </c>
      <c r="F4" s="58">
        <f t="shared" si="0"/>
        <v>-1.1905092949171383E-2</v>
      </c>
      <c r="G4" s="58">
        <f t="shared" si="0"/>
        <v>-4.9197194549652689E-3</v>
      </c>
      <c r="H4" s="58">
        <f t="shared" si="0"/>
        <v>3.5645699006300269E-2</v>
      </c>
      <c r="I4" s="58">
        <f t="shared" si="0"/>
        <v>4.1838577996484376E-2</v>
      </c>
      <c r="J4" s="58">
        <f t="shared" si="0"/>
        <v>0.18657017733584069</v>
      </c>
      <c r="K4" s="58">
        <f t="shared" si="0"/>
        <v>1.6501553184136219E-2</v>
      </c>
      <c r="L4" s="58">
        <f t="shared" si="0"/>
        <v>6.3861112146166063E-2</v>
      </c>
      <c r="M4" s="58">
        <f t="shared" si="0"/>
        <v>0</v>
      </c>
      <c r="N4" s="58">
        <f t="shared" si="0"/>
        <v>6.3861112146166077E-2</v>
      </c>
      <c r="Q4" s="46"/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  <c r="Q5" s="27"/>
    </row>
    <row r="6" spans="1:17" s="21" customFormat="1" x14ac:dyDescent="0.2">
      <c r="A6" s="8" t="s">
        <v>48</v>
      </c>
      <c r="B6" s="19">
        <v>2024</v>
      </c>
      <c r="C6" s="7">
        <v>8181523873</v>
      </c>
      <c r="D6" s="7">
        <v>5301649893</v>
      </c>
      <c r="E6" s="7">
        <v>224582440</v>
      </c>
      <c r="F6" s="7">
        <v>168049738</v>
      </c>
      <c r="G6" s="7">
        <v>226952670</v>
      </c>
      <c r="H6" s="7">
        <v>226638060</v>
      </c>
      <c r="I6" s="7">
        <v>13500420</v>
      </c>
      <c r="J6" s="7">
        <v>53960500</v>
      </c>
      <c r="K6" s="7">
        <v>913683828</v>
      </c>
      <c r="L6" s="7">
        <v>4387966065</v>
      </c>
      <c r="M6" s="20">
        <v>5.8550000000000004</v>
      </c>
      <c r="N6" s="7">
        <v>25691541.310575001</v>
      </c>
      <c r="Q6" s="27"/>
    </row>
    <row r="7" spans="1:17" s="21" customFormat="1" x14ac:dyDescent="0.2">
      <c r="A7" s="8" t="s">
        <v>48</v>
      </c>
      <c r="B7" s="19">
        <v>2025</v>
      </c>
      <c r="C7" s="7">
        <v>8615816141</v>
      </c>
      <c r="D7" s="7">
        <v>5665250711</v>
      </c>
      <c r="E7" s="7">
        <v>227048460</v>
      </c>
      <c r="F7" s="7">
        <v>177068068</v>
      </c>
      <c r="G7" s="7">
        <v>225977740</v>
      </c>
      <c r="H7" s="7">
        <v>232215504</v>
      </c>
      <c r="I7" s="7">
        <v>13877558</v>
      </c>
      <c r="J7" s="7">
        <v>63775434</v>
      </c>
      <c r="K7" s="7">
        <v>939962764</v>
      </c>
      <c r="L7" s="7">
        <v>4725287947</v>
      </c>
      <c r="M7" s="20">
        <v>5.8449999999999998</v>
      </c>
      <c r="N7" s="7">
        <v>27619308.050214998</v>
      </c>
      <c r="Q7" s="27"/>
    </row>
    <row r="8" spans="1:17" s="44" customFormat="1" x14ac:dyDescent="0.2">
      <c r="A8" s="44" t="s">
        <v>9</v>
      </c>
      <c r="B8" s="49"/>
      <c r="C8" s="58">
        <f>(C7-C6)/C6</f>
        <v>5.3082075508355607E-2</v>
      </c>
      <c r="D8" s="58">
        <f t="shared" ref="D8:N8" si="1">(D7-D6)/D6</f>
        <v>6.8582578129136373E-2</v>
      </c>
      <c r="E8" s="58">
        <f t="shared" si="1"/>
        <v>1.0980466682969514E-2</v>
      </c>
      <c r="F8" s="58">
        <f t="shared" si="1"/>
        <v>5.3664647784217312E-2</v>
      </c>
      <c r="G8" s="58">
        <f t="shared" si="1"/>
        <v>-4.2957414865399026E-3</v>
      </c>
      <c r="H8" s="58">
        <f t="shared" si="1"/>
        <v>2.4609476448924774E-2</v>
      </c>
      <c r="I8" s="58">
        <f t="shared" si="1"/>
        <v>2.7935279050577685E-2</v>
      </c>
      <c r="J8" s="58">
        <f t="shared" si="1"/>
        <v>0.18189108699882323</v>
      </c>
      <c r="K8" s="58">
        <f t="shared" si="1"/>
        <v>2.8761520336332363E-2</v>
      </c>
      <c r="L8" s="58">
        <f t="shared" si="1"/>
        <v>7.6874314204615435E-2</v>
      </c>
      <c r="M8" s="58">
        <f t="shared" si="1"/>
        <v>-1.707941929974496E-3</v>
      </c>
      <c r="N8" s="58">
        <f t="shared" si="1"/>
        <v>7.5035075410072871E-2</v>
      </c>
      <c r="Q8" s="46"/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  <c r="Q9" s="27"/>
    </row>
    <row r="10" spans="1:17" s="21" customFormat="1" x14ac:dyDescent="0.2">
      <c r="A10" s="8" t="s">
        <v>49</v>
      </c>
      <c r="B10" s="19">
        <v>2024</v>
      </c>
      <c r="C10" s="7">
        <v>24679358532</v>
      </c>
      <c r="D10" s="7">
        <v>17768290242</v>
      </c>
      <c r="E10" s="7">
        <v>936031970</v>
      </c>
      <c r="F10" s="7">
        <v>270981958</v>
      </c>
      <c r="G10" s="7">
        <v>638880740</v>
      </c>
      <c r="H10" s="7">
        <v>608327480</v>
      </c>
      <c r="I10" s="7">
        <v>37568730</v>
      </c>
      <c r="J10" s="7">
        <v>207617934</v>
      </c>
      <c r="K10" s="7">
        <v>2699408812</v>
      </c>
      <c r="L10" s="7">
        <v>15068881430</v>
      </c>
      <c r="M10" s="20">
        <v>6.0232000000000001</v>
      </c>
      <c r="N10" s="7">
        <v>90762886.629175991</v>
      </c>
      <c r="Q10" s="27"/>
    </row>
    <row r="11" spans="1:17" s="21" customFormat="1" x14ac:dyDescent="0.2">
      <c r="A11" s="8" t="s">
        <v>49</v>
      </c>
      <c r="B11" s="19">
        <v>2025</v>
      </c>
      <c r="C11" s="7">
        <v>25737677200</v>
      </c>
      <c r="D11" s="7">
        <v>18926693500</v>
      </c>
      <c r="E11" s="7">
        <v>954639830</v>
      </c>
      <c r="F11" s="7">
        <v>302049190</v>
      </c>
      <c r="G11" s="7">
        <v>635586250</v>
      </c>
      <c r="H11" s="7">
        <v>624789456</v>
      </c>
      <c r="I11" s="7">
        <v>39122972</v>
      </c>
      <c r="J11" s="7">
        <v>239741956</v>
      </c>
      <c r="K11" s="7">
        <v>2795929654</v>
      </c>
      <c r="L11" s="7">
        <v>16130763846</v>
      </c>
      <c r="M11" s="20">
        <v>6.0232000000000001</v>
      </c>
      <c r="N11" s="7">
        <v>97158816.797227204</v>
      </c>
      <c r="Q11" s="27"/>
    </row>
    <row r="12" spans="1:17" s="44" customFormat="1" x14ac:dyDescent="0.2">
      <c r="A12" s="44" t="s">
        <v>9</v>
      </c>
      <c r="B12" s="49"/>
      <c r="C12" s="58">
        <f>(C11-C10)/C10</f>
        <v>4.2882746187578258E-2</v>
      </c>
      <c r="D12" s="58">
        <f t="shared" ref="D12:N12" si="2">(D11-D10)/D10</f>
        <v>6.519497611885082E-2</v>
      </c>
      <c r="E12" s="58">
        <f t="shared" si="2"/>
        <v>1.9879513303375739E-2</v>
      </c>
      <c r="F12" s="58">
        <f t="shared" si="2"/>
        <v>0.11464686516140679</v>
      </c>
      <c r="G12" s="58">
        <f t="shared" si="2"/>
        <v>-5.1566588155404405E-3</v>
      </c>
      <c r="H12" s="58">
        <f t="shared" si="2"/>
        <v>2.7061042844883483E-2</v>
      </c>
      <c r="I12" s="58">
        <f t="shared" si="2"/>
        <v>4.1370629244054831E-2</v>
      </c>
      <c r="J12" s="58">
        <f t="shared" si="2"/>
        <v>0.15472662395340087</v>
      </c>
      <c r="K12" s="58">
        <f t="shared" si="2"/>
        <v>3.5756289144098709E-2</v>
      </c>
      <c r="L12" s="58">
        <f t="shared" si="2"/>
        <v>7.0468562708705315E-2</v>
      </c>
      <c r="M12" s="58">
        <f t="shared" si="2"/>
        <v>0</v>
      </c>
      <c r="N12" s="58">
        <f t="shared" si="2"/>
        <v>7.0468562708705468E-2</v>
      </c>
      <c r="Q12" s="46"/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  <c r="Q13" s="27"/>
    </row>
    <row r="14" spans="1:17" s="21" customFormat="1" x14ac:dyDescent="0.2">
      <c r="A14" s="8" t="s">
        <v>50</v>
      </c>
      <c r="B14" s="19">
        <v>2024</v>
      </c>
      <c r="C14" s="7">
        <v>9374800906</v>
      </c>
      <c r="D14" s="7">
        <v>7720986244</v>
      </c>
      <c r="E14" s="7">
        <v>287273450</v>
      </c>
      <c r="F14" s="7">
        <v>128916005</v>
      </c>
      <c r="G14" s="7">
        <v>140892540</v>
      </c>
      <c r="H14" s="7">
        <v>132553750</v>
      </c>
      <c r="I14" s="7">
        <v>23968680</v>
      </c>
      <c r="J14" s="7">
        <v>40340173</v>
      </c>
      <c r="K14" s="7">
        <v>753944598</v>
      </c>
      <c r="L14" s="7">
        <v>6967041646</v>
      </c>
      <c r="M14" s="20">
        <v>5.9997999999999996</v>
      </c>
      <c r="N14" s="7">
        <v>41800856.467670798</v>
      </c>
      <c r="Q14" s="27"/>
    </row>
    <row r="15" spans="1:17" s="21" customFormat="1" x14ac:dyDescent="0.2">
      <c r="A15" s="8" t="s">
        <v>50</v>
      </c>
      <c r="B15" s="19">
        <v>2025</v>
      </c>
      <c r="C15" s="7">
        <v>10487876241</v>
      </c>
      <c r="D15" s="7">
        <v>8735070688</v>
      </c>
      <c r="E15" s="7">
        <v>291905690</v>
      </c>
      <c r="F15" s="7">
        <v>164787944</v>
      </c>
      <c r="G15" s="7">
        <v>141239830</v>
      </c>
      <c r="H15" s="7">
        <v>137848786</v>
      </c>
      <c r="I15" s="7">
        <v>25209050</v>
      </c>
      <c r="J15" s="7">
        <v>44274655</v>
      </c>
      <c r="K15" s="7">
        <v>805265955</v>
      </c>
      <c r="L15" s="7">
        <v>7929804733</v>
      </c>
      <c r="M15" s="20">
        <v>5.9997999999999996</v>
      </c>
      <c r="N15" s="7">
        <v>47577242.437053397</v>
      </c>
      <c r="Q15" s="27"/>
    </row>
    <row r="16" spans="1:17" s="44" customFormat="1" x14ac:dyDescent="0.2">
      <c r="A16" s="44" t="s">
        <v>9</v>
      </c>
      <c r="B16" s="49"/>
      <c r="C16" s="58">
        <f>(C15-C14)/C14</f>
        <v>0.11873055717776541</v>
      </c>
      <c r="D16" s="58">
        <f t="shared" ref="D16:N16" si="3">(D15-D14)/D14</f>
        <v>0.13134130951056258</v>
      </c>
      <c r="E16" s="58">
        <f t="shared" si="3"/>
        <v>1.6124845508695636E-2</v>
      </c>
      <c r="F16" s="58">
        <f t="shared" si="3"/>
        <v>0.27825822713013798</v>
      </c>
      <c r="G16" s="58">
        <f t="shared" si="3"/>
        <v>2.4649282353771179E-3</v>
      </c>
      <c r="H16" s="58">
        <f t="shared" si="3"/>
        <v>3.9946331205265785E-2</v>
      </c>
      <c r="I16" s="58">
        <f t="shared" si="3"/>
        <v>5.1749616582974112E-2</v>
      </c>
      <c r="J16" s="58">
        <f t="shared" si="3"/>
        <v>9.7532601062469415E-2</v>
      </c>
      <c r="K16" s="58">
        <f t="shared" si="3"/>
        <v>6.8070461856402878E-2</v>
      </c>
      <c r="L16" s="58">
        <f t="shared" si="3"/>
        <v>0.13818822046983928</v>
      </c>
      <c r="M16" s="58">
        <f t="shared" si="3"/>
        <v>0</v>
      </c>
      <c r="N16" s="58">
        <f t="shared" si="3"/>
        <v>0.13818822046983928</v>
      </c>
      <c r="Q16" s="46"/>
    </row>
    <row r="17" spans="1:17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  <c r="Q17" s="27"/>
    </row>
    <row r="18" spans="1:17" s="21" customFormat="1" x14ac:dyDescent="0.2">
      <c r="A18" s="8" t="s">
        <v>51</v>
      </c>
      <c r="B18" s="19">
        <v>2024</v>
      </c>
      <c r="C18" s="7">
        <v>24846174113</v>
      </c>
      <c r="D18" s="7">
        <v>17965176142</v>
      </c>
      <c r="E18" s="7">
        <v>904290114</v>
      </c>
      <c r="F18" s="7">
        <v>1034765237</v>
      </c>
      <c r="G18" s="7">
        <v>518433810</v>
      </c>
      <c r="H18" s="7">
        <v>498582010</v>
      </c>
      <c r="I18" s="7">
        <v>25178010</v>
      </c>
      <c r="J18" s="7">
        <v>150159992</v>
      </c>
      <c r="K18" s="7">
        <v>3131409173</v>
      </c>
      <c r="L18" s="7">
        <v>14833766969</v>
      </c>
      <c r="M18" s="20">
        <v>5.625</v>
      </c>
      <c r="N18" s="7">
        <v>83439939.200625002</v>
      </c>
      <c r="Q18" s="27"/>
    </row>
    <row r="19" spans="1:17" s="21" customFormat="1" x14ac:dyDescent="0.2">
      <c r="A19" s="8" t="s">
        <v>51</v>
      </c>
      <c r="B19" s="19">
        <v>2025</v>
      </c>
      <c r="C19" s="7">
        <v>26687865638</v>
      </c>
      <c r="D19" s="7">
        <v>19326668389</v>
      </c>
      <c r="E19" s="7">
        <v>915482424</v>
      </c>
      <c r="F19" s="7">
        <v>1106237634</v>
      </c>
      <c r="G19" s="7">
        <v>518011240</v>
      </c>
      <c r="H19" s="7">
        <v>515098532</v>
      </c>
      <c r="I19" s="7">
        <v>26018428</v>
      </c>
      <c r="J19" s="7">
        <v>165110627</v>
      </c>
      <c r="K19" s="7">
        <v>3245958885</v>
      </c>
      <c r="L19" s="7">
        <v>16080709504</v>
      </c>
      <c r="M19" s="20">
        <v>5.625</v>
      </c>
      <c r="N19" s="7">
        <v>90453990.959999993</v>
      </c>
      <c r="Q19" s="27"/>
    </row>
    <row r="20" spans="1:17" s="44" customFormat="1" x14ac:dyDescent="0.2">
      <c r="A20" s="44" t="s">
        <v>9</v>
      </c>
      <c r="B20" s="49"/>
      <c r="C20" s="58">
        <f>(C19-C18)/C18</f>
        <v>7.4123747045481386E-2</v>
      </c>
      <c r="D20" s="58">
        <f t="shared" ref="D20:N20" si="4">(D19-D18)/D18</f>
        <v>7.5785076430006537E-2</v>
      </c>
      <c r="E20" s="58">
        <f t="shared" si="4"/>
        <v>1.2376901866694519E-2</v>
      </c>
      <c r="F20" s="58">
        <f t="shared" si="4"/>
        <v>6.9071123037736923E-2</v>
      </c>
      <c r="G20" s="58">
        <f t="shared" si="4"/>
        <v>-8.1508958684619736E-4</v>
      </c>
      <c r="H20" s="58">
        <f t="shared" si="4"/>
        <v>3.3126991485312514E-2</v>
      </c>
      <c r="I20" s="58">
        <f t="shared" si="4"/>
        <v>3.3379047827846599E-2</v>
      </c>
      <c r="J20" s="58">
        <f t="shared" si="4"/>
        <v>9.9564702960293183E-2</v>
      </c>
      <c r="K20" s="58">
        <f t="shared" si="4"/>
        <v>3.6580882813936878E-2</v>
      </c>
      <c r="L20" s="58">
        <f t="shared" si="4"/>
        <v>8.4061084254990232E-2</v>
      </c>
      <c r="M20" s="58">
        <f t="shared" si="4"/>
        <v>0</v>
      </c>
      <c r="N20" s="58">
        <f t="shared" si="4"/>
        <v>8.406108425499012E-2</v>
      </c>
      <c r="Q20" s="46"/>
    </row>
    <row r="21" spans="1:17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  <c r="Q21" s="27"/>
    </row>
    <row r="22" spans="1:17" s="21" customFormat="1" x14ac:dyDescent="0.2">
      <c r="A22" s="8" t="s">
        <v>477</v>
      </c>
      <c r="B22" s="19">
        <v>2024</v>
      </c>
      <c r="C22" s="7">
        <v>17184777805</v>
      </c>
      <c r="D22" s="7">
        <v>13021583642</v>
      </c>
      <c r="E22" s="7">
        <v>544998724</v>
      </c>
      <c r="F22" s="7">
        <v>238294293</v>
      </c>
      <c r="G22" s="7">
        <v>447481770</v>
      </c>
      <c r="H22" s="7">
        <v>373792480</v>
      </c>
      <c r="I22" s="7">
        <v>68463310</v>
      </c>
      <c r="J22" s="7">
        <v>91054384</v>
      </c>
      <c r="K22" s="7">
        <v>1764084961</v>
      </c>
      <c r="L22" s="7">
        <v>11257498681</v>
      </c>
      <c r="M22" s="20">
        <v>6.0018000000000002</v>
      </c>
      <c r="N22" s="7">
        <v>67565255.583625808</v>
      </c>
      <c r="Q22" s="27"/>
    </row>
    <row r="23" spans="1:17" s="21" customFormat="1" x14ac:dyDescent="0.2">
      <c r="A23" s="8" t="s">
        <v>477</v>
      </c>
      <c r="B23" s="19">
        <v>2025</v>
      </c>
      <c r="C23" s="7">
        <v>18113662464</v>
      </c>
      <c r="D23" s="7">
        <v>13988777933</v>
      </c>
      <c r="E23" s="7">
        <v>577204508</v>
      </c>
      <c r="F23" s="7">
        <v>248199079</v>
      </c>
      <c r="G23" s="7">
        <v>446371450</v>
      </c>
      <c r="H23" s="7">
        <v>390999342</v>
      </c>
      <c r="I23" s="7">
        <v>72453998</v>
      </c>
      <c r="J23" s="7">
        <v>100832310</v>
      </c>
      <c r="K23" s="7">
        <v>1836060687</v>
      </c>
      <c r="L23" s="7">
        <v>12152717246</v>
      </c>
      <c r="M23" s="20">
        <v>6.0018000000000002</v>
      </c>
      <c r="N23" s="7">
        <v>72938178.367042795</v>
      </c>
      <c r="Q23" s="27"/>
    </row>
    <row r="24" spans="1:17" s="44" customFormat="1" x14ac:dyDescent="0.2">
      <c r="A24" s="44" t="s">
        <v>9</v>
      </c>
      <c r="B24" s="49"/>
      <c r="C24" s="58">
        <f>(C23-C22)/C22</f>
        <v>5.405275933970681E-2</v>
      </c>
      <c r="D24" s="58">
        <f t="shared" ref="D24:N24" si="5">(D23-D22)/D22</f>
        <v>7.4276241476528088E-2</v>
      </c>
      <c r="E24" s="58">
        <f t="shared" si="5"/>
        <v>5.9093320005644635E-2</v>
      </c>
      <c r="F24" s="58">
        <f t="shared" si="5"/>
        <v>4.1565351294418115E-2</v>
      </c>
      <c r="G24" s="58">
        <f t="shared" si="5"/>
        <v>-2.4812630914551E-3</v>
      </c>
      <c r="H24" s="58">
        <f t="shared" si="5"/>
        <v>4.6033194675291489E-2</v>
      </c>
      <c r="I24" s="58">
        <f t="shared" si="5"/>
        <v>5.8289439993479721E-2</v>
      </c>
      <c r="J24" s="58">
        <f t="shared" si="5"/>
        <v>0.10738555982104057</v>
      </c>
      <c r="K24" s="58">
        <f t="shared" si="5"/>
        <v>4.0800600646354018E-2</v>
      </c>
      <c r="L24" s="58">
        <f t="shared" si="5"/>
        <v>7.9521978226914439E-2</v>
      </c>
      <c r="M24" s="58">
        <f t="shared" si="5"/>
        <v>0</v>
      </c>
      <c r="N24" s="58">
        <f t="shared" si="5"/>
        <v>7.9521978226914231E-2</v>
      </c>
      <c r="Q24" s="46"/>
    </row>
    <row r="25" spans="1:17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  <c r="Q25" s="27"/>
    </row>
    <row r="26" spans="1:17" s="21" customFormat="1" x14ac:dyDescent="0.2">
      <c r="A26" s="8" t="s">
        <v>52</v>
      </c>
      <c r="B26" s="19">
        <v>2024</v>
      </c>
      <c r="C26" s="7">
        <v>83812958449</v>
      </c>
      <c r="D26" s="7">
        <v>66280911703</v>
      </c>
      <c r="E26" s="7">
        <v>4052785027</v>
      </c>
      <c r="F26" s="7">
        <v>1376924274</v>
      </c>
      <c r="G26" s="7">
        <v>964945910</v>
      </c>
      <c r="H26" s="7">
        <v>925111130</v>
      </c>
      <c r="I26" s="7">
        <v>96517980</v>
      </c>
      <c r="J26" s="7">
        <v>339184103</v>
      </c>
      <c r="K26" s="7">
        <v>7755468424</v>
      </c>
      <c r="L26" s="7">
        <v>58525443279</v>
      </c>
      <c r="M26" s="20">
        <v>4.1193</v>
      </c>
      <c r="N26" s="7">
        <v>241083858.4991847</v>
      </c>
      <c r="Q26" s="27"/>
    </row>
    <row r="27" spans="1:17" s="21" customFormat="1" x14ac:dyDescent="0.2">
      <c r="A27" s="8" t="s">
        <v>52</v>
      </c>
      <c r="B27" s="19">
        <v>2025</v>
      </c>
      <c r="C27" s="7">
        <v>89452858419</v>
      </c>
      <c r="D27" s="7">
        <v>71546908477</v>
      </c>
      <c r="E27" s="7">
        <v>4209353026</v>
      </c>
      <c r="F27" s="7">
        <v>1516731164</v>
      </c>
      <c r="G27" s="7">
        <v>958258340</v>
      </c>
      <c r="H27" s="7">
        <v>949810270</v>
      </c>
      <c r="I27" s="7">
        <v>100036472</v>
      </c>
      <c r="J27" s="7">
        <v>359098474</v>
      </c>
      <c r="K27" s="7">
        <v>8093287746</v>
      </c>
      <c r="L27" s="7">
        <v>63453620731</v>
      </c>
      <c r="M27" s="20">
        <v>4.1193</v>
      </c>
      <c r="N27" s="7">
        <v>261384499.87720829</v>
      </c>
      <c r="Q27" s="27"/>
    </row>
    <row r="28" spans="1:17" s="44" customFormat="1" x14ac:dyDescent="0.2">
      <c r="A28" s="44" t="s">
        <v>9</v>
      </c>
      <c r="B28" s="49"/>
      <c r="C28" s="58">
        <f>(C27-C26)/C26</f>
        <v>6.7291503299359928E-2</v>
      </c>
      <c r="D28" s="58">
        <f t="shared" ref="D28:N28" si="6">(D27-D26)/D26</f>
        <v>7.9449673196961335E-2</v>
      </c>
      <c r="E28" s="58">
        <f t="shared" si="6"/>
        <v>3.8632199328839455E-2</v>
      </c>
      <c r="F28" s="58">
        <f t="shared" si="6"/>
        <v>0.10153564189398552</v>
      </c>
      <c r="G28" s="58">
        <f t="shared" si="6"/>
        <v>-6.9305128201434625E-3</v>
      </c>
      <c r="H28" s="58">
        <f t="shared" si="6"/>
        <v>2.6698565392895012E-2</v>
      </c>
      <c r="I28" s="58">
        <f t="shared" si="6"/>
        <v>3.6454264790871091E-2</v>
      </c>
      <c r="J28" s="58">
        <f t="shared" si="6"/>
        <v>5.8712571797623431E-2</v>
      </c>
      <c r="K28" s="58">
        <f t="shared" si="6"/>
        <v>4.3558854672734855E-2</v>
      </c>
      <c r="L28" s="58">
        <f t="shared" si="6"/>
        <v>8.4205726191711225E-2</v>
      </c>
      <c r="M28" s="58">
        <f t="shared" si="6"/>
        <v>0</v>
      </c>
      <c r="N28" s="58">
        <f t="shared" si="6"/>
        <v>8.4205726191711197E-2</v>
      </c>
      <c r="Q28" s="46"/>
    </row>
    <row r="29" spans="1:17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  <c r="Q29" s="27"/>
    </row>
    <row r="30" spans="1:17" s="21" customFormat="1" x14ac:dyDescent="0.2">
      <c r="A30" s="8" t="s">
        <v>53</v>
      </c>
      <c r="B30" s="19">
        <v>2024</v>
      </c>
      <c r="C30" s="7">
        <v>11687074202</v>
      </c>
      <c r="D30" s="7">
        <v>9219455232</v>
      </c>
      <c r="E30" s="7">
        <v>203425438</v>
      </c>
      <c r="F30" s="7">
        <v>101686349</v>
      </c>
      <c r="G30" s="7">
        <v>205139200</v>
      </c>
      <c r="H30" s="7">
        <v>188828170</v>
      </c>
      <c r="I30" s="7">
        <v>55416890</v>
      </c>
      <c r="J30" s="7">
        <v>38076598</v>
      </c>
      <c r="K30" s="7">
        <v>792572645</v>
      </c>
      <c r="L30" s="7">
        <v>8426882587</v>
      </c>
      <c r="M30" s="20">
        <v>7.5884</v>
      </c>
      <c r="N30" s="7">
        <v>63946555.823190801</v>
      </c>
      <c r="Q30" s="27"/>
    </row>
    <row r="31" spans="1:17" s="21" customFormat="1" x14ac:dyDescent="0.2">
      <c r="A31" s="8" t="s">
        <v>53</v>
      </c>
      <c r="B31" s="19">
        <v>2025</v>
      </c>
      <c r="C31" s="7">
        <v>12162821820</v>
      </c>
      <c r="D31" s="7">
        <v>10081224510</v>
      </c>
      <c r="E31" s="7">
        <v>199778218</v>
      </c>
      <c r="F31" s="7">
        <v>103419367</v>
      </c>
      <c r="G31" s="7">
        <v>203560450</v>
      </c>
      <c r="H31" s="7">
        <v>194854348</v>
      </c>
      <c r="I31" s="7">
        <v>56315618</v>
      </c>
      <c r="J31" s="7">
        <v>40630115</v>
      </c>
      <c r="K31" s="7">
        <v>798558116</v>
      </c>
      <c r="L31" s="7">
        <v>9282666394</v>
      </c>
      <c r="M31" s="20">
        <v>7.3848000000000003</v>
      </c>
      <c r="N31" s="7">
        <v>68550634.786411196</v>
      </c>
      <c r="Q31" s="27"/>
    </row>
    <row r="32" spans="1:17" s="44" customFormat="1" x14ac:dyDescent="0.2">
      <c r="A32" s="44" t="s">
        <v>9</v>
      </c>
      <c r="B32" s="49"/>
      <c r="C32" s="58">
        <f>(C31-C30)/C30</f>
        <v>4.0707161585282453E-2</v>
      </c>
      <c r="D32" s="58">
        <f t="shared" ref="D32:N32" si="7">(D31-D30)/D30</f>
        <v>9.3472906621300894E-2</v>
      </c>
      <c r="E32" s="58">
        <f t="shared" si="7"/>
        <v>-1.7929026162401579E-2</v>
      </c>
      <c r="F32" s="58">
        <f t="shared" si="7"/>
        <v>1.7042779262337368E-2</v>
      </c>
      <c r="G32" s="58">
        <f t="shared" si="7"/>
        <v>-7.6959937447352821E-3</v>
      </c>
      <c r="H32" s="58">
        <f t="shared" si="7"/>
        <v>3.1913553999914315E-2</v>
      </c>
      <c r="I32" s="58">
        <f t="shared" si="7"/>
        <v>1.6217582762222852E-2</v>
      </c>
      <c r="J32" s="58">
        <f t="shared" si="7"/>
        <v>6.706263516504285E-2</v>
      </c>
      <c r="K32" s="58">
        <f t="shared" si="7"/>
        <v>7.5519525405775261E-3</v>
      </c>
      <c r="L32" s="58">
        <f t="shared" si="7"/>
        <v>0.10155402050103347</v>
      </c>
      <c r="M32" s="58">
        <f t="shared" si="7"/>
        <v>-2.683042538611562E-2</v>
      </c>
      <c r="N32" s="58">
        <f t="shared" si="7"/>
        <v>7.1998857545204714E-2</v>
      </c>
      <c r="Q32" s="46"/>
    </row>
    <row r="33" spans="1:17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  <c r="Q33" s="27"/>
    </row>
    <row r="34" spans="1:17" s="21" customFormat="1" x14ac:dyDescent="0.2">
      <c r="A34" s="8" t="s">
        <v>54</v>
      </c>
      <c r="B34" s="19">
        <v>2024</v>
      </c>
      <c r="C34" s="7">
        <v>2431463949</v>
      </c>
      <c r="D34" s="7">
        <v>1950100359</v>
      </c>
      <c r="E34" s="7">
        <v>12105490</v>
      </c>
      <c r="F34" s="7">
        <v>2222860</v>
      </c>
      <c r="G34" s="7">
        <v>19825000</v>
      </c>
      <c r="H34" s="7">
        <v>19781590</v>
      </c>
      <c r="I34" s="7">
        <v>2100000</v>
      </c>
      <c r="J34" s="7">
        <v>4594656</v>
      </c>
      <c r="K34" s="7">
        <v>60629596</v>
      </c>
      <c r="L34" s="7">
        <v>1889470763</v>
      </c>
      <c r="M34" s="20">
        <v>3.5</v>
      </c>
      <c r="N34" s="7">
        <v>6613147.6705</v>
      </c>
      <c r="Q34" s="27"/>
    </row>
    <row r="35" spans="1:17" s="21" customFormat="1" x14ac:dyDescent="0.2">
      <c r="A35" s="8" t="s">
        <v>54</v>
      </c>
      <c r="B35" s="19">
        <v>2025</v>
      </c>
      <c r="C35" s="7">
        <v>2541482247</v>
      </c>
      <c r="D35" s="7">
        <v>2063908897</v>
      </c>
      <c r="E35" s="7">
        <v>12620320</v>
      </c>
      <c r="F35" s="7">
        <v>2445110</v>
      </c>
      <c r="G35" s="7">
        <v>19650000</v>
      </c>
      <c r="H35" s="7">
        <v>20174278</v>
      </c>
      <c r="I35" s="7">
        <v>1950000</v>
      </c>
      <c r="J35" s="7">
        <v>4502345</v>
      </c>
      <c r="K35" s="7">
        <v>61342053</v>
      </c>
      <c r="L35" s="7">
        <v>2002566844</v>
      </c>
      <c r="M35" s="20">
        <v>3.5</v>
      </c>
      <c r="N35" s="7">
        <v>7008983.9539999999</v>
      </c>
      <c r="Q35" s="27"/>
    </row>
    <row r="36" spans="1:17" s="44" customFormat="1" x14ac:dyDescent="0.2">
      <c r="A36" s="44" t="s">
        <v>9</v>
      </c>
      <c r="B36" s="49"/>
      <c r="C36" s="58">
        <f>(C35-C34)/C34</f>
        <v>4.5247760323671574E-2</v>
      </c>
      <c r="D36" s="58">
        <f t="shared" ref="D36:N36" si="8">(D35-D34)/D34</f>
        <v>5.8360349237800431E-2</v>
      </c>
      <c r="E36" s="58">
        <f t="shared" si="8"/>
        <v>4.2528637832917132E-2</v>
      </c>
      <c r="F36" s="58">
        <f t="shared" si="8"/>
        <v>9.9983804648065999E-2</v>
      </c>
      <c r="G36" s="58">
        <f t="shared" si="8"/>
        <v>-8.8272383354350576E-3</v>
      </c>
      <c r="H36" s="58">
        <f t="shared" si="8"/>
        <v>1.9851184864310704E-2</v>
      </c>
      <c r="I36" s="58">
        <f t="shared" si="8"/>
        <v>-7.1428571428571425E-2</v>
      </c>
      <c r="J36" s="58">
        <f t="shared" si="8"/>
        <v>-2.0090949137432704E-2</v>
      </c>
      <c r="K36" s="58">
        <f t="shared" si="8"/>
        <v>1.1750977196021559E-2</v>
      </c>
      <c r="L36" s="58">
        <f t="shared" si="8"/>
        <v>5.9855957136077685E-2</v>
      </c>
      <c r="M36" s="58">
        <f t="shared" si="8"/>
        <v>0</v>
      </c>
      <c r="N36" s="58">
        <f t="shared" si="8"/>
        <v>5.9855957136077671E-2</v>
      </c>
      <c r="Q36" s="46"/>
    </row>
    <row r="37" spans="1:17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  <c r="Q37" s="27"/>
    </row>
    <row r="38" spans="1:17" s="21" customFormat="1" x14ac:dyDescent="0.2">
      <c r="A38" s="8" t="s">
        <v>55</v>
      </c>
      <c r="B38" s="19">
        <v>2024</v>
      </c>
      <c r="C38" s="7">
        <v>39819299675</v>
      </c>
      <c r="D38" s="7">
        <v>29684339538</v>
      </c>
      <c r="E38" s="7">
        <v>2121843811</v>
      </c>
      <c r="F38" s="7">
        <v>439484306</v>
      </c>
      <c r="G38" s="7">
        <v>780716330</v>
      </c>
      <c r="H38" s="7">
        <v>728350170</v>
      </c>
      <c r="I38" s="7">
        <v>73566590</v>
      </c>
      <c r="J38" s="7">
        <v>161667706</v>
      </c>
      <c r="K38" s="7">
        <v>4305628913</v>
      </c>
      <c r="L38" s="7">
        <v>25378710625</v>
      </c>
      <c r="M38" s="20">
        <v>7.4478999999999997</v>
      </c>
      <c r="N38" s="7">
        <v>189018098.8639375</v>
      </c>
      <c r="Q38" s="27"/>
    </row>
    <row r="39" spans="1:17" s="21" customFormat="1" x14ac:dyDescent="0.2">
      <c r="A39" s="8" t="s">
        <v>55</v>
      </c>
      <c r="B39" s="19">
        <v>2025</v>
      </c>
      <c r="C39" s="7">
        <v>41330317195</v>
      </c>
      <c r="D39" s="7">
        <v>31747656771</v>
      </c>
      <c r="E39" s="7">
        <v>2176307460</v>
      </c>
      <c r="F39" s="7">
        <v>451075163</v>
      </c>
      <c r="G39" s="7">
        <v>775268870</v>
      </c>
      <c r="H39" s="7">
        <v>749135550</v>
      </c>
      <c r="I39" s="7">
        <v>75552974</v>
      </c>
      <c r="J39" s="7">
        <v>177570207</v>
      </c>
      <c r="K39" s="7">
        <v>4404910224</v>
      </c>
      <c r="L39" s="7">
        <v>27342746547</v>
      </c>
      <c r="M39" s="20">
        <v>7.4292999999999996</v>
      </c>
      <c r="N39" s="7">
        <v>203137466.92162707</v>
      </c>
      <c r="Q39" s="27"/>
    </row>
    <row r="40" spans="1:17" s="44" customFormat="1" x14ac:dyDescent="0.2">
      <c r="A40" s="44" t="s">
        <v>9</v>
      </c>
      <c r="B40" s="49"/>
      <c r="C40" s="58">
        <f>(C39-C38)/C38</f>
        <v>3.7946863263109358E-2</v>
      </c>
      <c r="D40" s="58">
        <f t="shared" ref="D40:N40" si="9">(D39-D38)/D38</f>
        <v>6.9508611783619875E-2</v>
      </c>
      <c r="E40" s="58">
        <f t="shared" si="9"/>
        <v>2.5668076376616958E-2</v>
      </c>
      <c r="F40" s="58">
        <f t="shared" si="9"/>
        <v>2.6373767713106917E-2</v>
      </c>
      <c r="G40" s="58">
        <f t="shared" si="9"/>
        <v>-6.9775151238350552E-3</v>
      </c>
      <c r="H40" s="58">
        <f t="shared" si="9"/>
        <v>2.8537619480475993E-2</v>
      </c>
      <c r="I40" s="58">
        <f t="shared" si="9"/>
        <v>2.7001169960439924E-2</v>
      </c>
      <c r="J40" s="58">
        <f t="shared" si="9"/>
        <v>9.8365353189337645E-2</v>
      </c>
      <c r="K40" s="58">
        <f t="shared" si="9"/>
        <v>2.3058492268165424E-2</v>
      </c>
      <c r="L40" s="58">
        <f t="shared" si="9"/>
        <v>7.738911369536923E-2</v>
      </c>
      <c r="M40" s="58">
        <f t="shared" si="9"/>
        <v>-2.4973482458142795E-3</v>
      </c>
      <c r="N40" s="58">
        <f t="shared" si="9"/>
        <v>7.4698497882222603E-2</v>
      </c>
      <c r="Q40" s="46"/>
    </row>
    <row r="41" spans="1:17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  <c r="Q41" s="27"/>
    </row>
    <row r="42" spans="1:17" s="21" customFormat="1" x14ac:dyDescent="0.2">
      <c r="A42" s="8" t="s">
        <v>56</v>
      </c>
      <c r="B42" s="19">
        <v>2024</v>
      </c>
      <c r="C42" s="7">
        <v>4936488491</v>
      </c>
      <c r="D42" s="7">
        <v>3797605211</v>
      </c>
      <c r="E42" s="7">
        <v>22069250</v>
      </c>
      <c r="F42" s="7">
        <v>10416889</v>
      </c>
      <c r="G42" s="7">
        <v>55150000</v>
      </c>
      <c r="H42" s="7">
        <v>55063290</v>
      </c>
      <c r="I42" s="7">
        <v>5635230</v>
      </c>
      <c r="J42" s="7">
        <v>21063230</v>
      </c>
      <c r="K42" s="7">
        <v>169397889</v>
      </c>
      <c r="L42" s="7">
        <v>3628207322</v>
      </c>
      <c r="M42" s="20">
        <v>3.9235000000000002</v>
      </c>
      <c r="N42" s="7">
        <v>14235271.427867001</v>
      </c>
      <c r="Q42" s="27"/>
    </row>
    <row r="43" spans="1:17" s="21" customFormat="1" x14ac:dyDescent="0.2">
      <c r="A43" s="8" t="s">
        <v>56</v>
      </c>
      <c r="B43" s="19">
        <v>2025</v>
      </c>
      <c r="C43" s="7">
        <v>4962441547</v>
      </c>
      <c r="D43" s="7">
        <v>4002120567</v>
      </c>
      <c r="E43" s="7">
        <v>23260540</v>
      </c>
      <c r="F43" s="7">
        <v>10426589</v>
      </c>
      <c r="G43" s="7">
        <v>54825000</v>
      </c>
      <c r="H43" s="7">
        <v>56322424</v>
      </c>
      <c r="I43" s="7">
        <v>5966660</v>
      </c>
      <c r="J43" s="7">
        <v>21205932</v>
      </c>
      <c r="K43" s="7">
        <v>172007145</v>
      </c>
      <c r="L43" s="7">
        <v>3830113422</v>
      </c>
      <c r="M43" s="20">
        <v>3.9</v>
      </c>
      <c r="N43" s="7">
        <v>14937442.345799999</v>
      </c>
      <c r="Q43" s="27"/>
    </row>
    <row r="44" spans="1:17" s="44" customFormat="1" x14ac:dyDescent="0.2">
      <c r="A44" s="44" t="s">
        <v>9</v>
      </c>
      <c r="B44" s="49"/>
      <c r="C44" s="58">
        <f>(C43-C42)/C42</f>
        <v>5.2573921821789981E-3</v>
      </c>
      <c r="D44" s="58">
        <f t="shared" ref="D44:N44" si="10">(D43-D42)/D42</f>
        <v>5.3853769582896227E-2</v>
      </c>
      <c r="E44" s="58">
        <f t="shared" si="10"/>
        <v>5.3979632293802461E-2</v>
      </c>
      <c r="F44" s="58">
        <f t="shared" si="10"/>
        <v>9.3118012489141436E-4</v>
      </c>
      <c r="G44" s="58">
        <f t="shared" si="10"/>
        <v>-5.8930190389845875E-3</v>
      </c>
      <c r="H44" s="58">
        <f t="shared" si="10"/>
        <v>2.2867031737478817E-2</v>
      </c>
      <c r="I44" s="58">
        <f t="shared" si="10"/>
        <v>5.8813925962205624E-2</v>
      </c>
      <c r="J44" s="58">
        <f t="shared" si="10"/>
        <v>6.7749343286855812E-3</v>
      </c>
      <c r="K44" s="58">
        <f t="shared" si="10"/>
        <v>1.5403119929080108E-2</v>
      </c>
      <c r="L44" s="58">
        <f t="shared" si="10"/>
        <v>5.5648997447230224E-2</v>
      </c>
      <c r="M44" s="58">
        <f t="shared" si="10"/>
        <v>-5.9895501465528989E-3</v>
      </c>
      <c r="N44" s="58">
        <f t="shared" si="10"/>
        <v>4.9326134839861709E-2</v>
      </c>
      <c r="Q44" s="46"/>
    </row>
    <row r="45" spans="1:17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  <c r="Q45" s="27"/>
    </row>
    <row r="46" spans="1:17" s="21" customFormat="1" x14ac:dyDescent="0.2">
      <c r="A46" s="8" t="s">
        <v>57</v>
      </c>
      <c r="B46" s="19">
        <v>2024</v>
      </c>
      <c r="C46" s="7">
        <v>3827399590</v>
      </c>
      <c r="D46" s="7">
        <v>2663898410</v>
      </c>
      <c r="E46" s="7">
        <v>135411560</v>
      </c>
      <c r="F46" s="7">
        <v>244940199</v>
      </c>
      <c r="G46" s="7">
        <v>147845230</v>
      </c>
      <c r="H46" s="7">
        <v>104624930</v>
      </c>
      <c r="I46" s="7">
        <v>22585430</v>
      </c>
      <c r="J46" s="7">
        <v>19926112</v>
      </c>
      <c r="K46" s="7">
        <v>675333461</v>
      </c>
      <c r="L46" s="7">
        <v>1988564949</v>
      </c>
      <c r="M46" s="20">
        <v>8.6</v>
      </c>
      <c r="N46" s="7">
        <v>17101658.5614</v>
      </c>
      <c r="Q46" s="27"/>
    </row>
    <row r="47" spans="1:17" s="21" customFormat="1" x14ac:dyDescent="0.2">
      <c r="A47" s="8" t="s">
        <v>57</v>
      </c>
      <c r="B47" s="19">
        <v>2025</v>
      </c>
      <c r="C47" s="7">
        <v>4069430402</v>
      </c>
      <c r="D47" s="7">
        <v>2891824452</v>
      </c>
      <c r="E47" s="7">
        <v>136669620</v>
      </c>
      <c r="F47" s="7">
        <v>312492841</v>
      </c>
      <c r="G47" s="7">
        <v>149528220</v>
      </c>
      <c r="H47" s="7">
        <v>112083348</v>
      </c>
      <c r="I47" s="7">
        <v>21299286</v>
      </c>
      <c r="J47" s="7">
        <v>29026895</v>
      </c>
      <c r="K47" s="7">
        <v>761100210</v>
      </c>
      <c r="L47" s="7">
        <v>2130724242</v>
      </c>
      <c r="M47" s="20">
        <v>8.6</v>
      </c>
      <c r="N47" s="7">
        <v>18324228.481200002</v>
      </c>
      <c r="Q47" s="27"/>
    </row>
    <row r="48" spans="1:17" s="44" customFormat="1" x14ac:dyDescent="0.2">
      <c r="A48" s="44" t="s">
        <v>9</v>
      </c>
      <c r="B48" s="45"/>
      <c r="C48" s="58">
        <f>(C47-C46)/C46</f>
        <v>6.3236358344282526E-2</v>
      </c>
      <c r="D48" s="58">
        <f t="shared" ref="D48:N48" si="11">(D47-D46)/D46</f>
        <v>8.5561086392930433E-2</v>
      </c>
      <c r="E48" s="58">
        <f t="shared" si="11"/>
        <v>9.2906395879347372E-3</v>
      </c>
      <c r="F48" s="58">
        <f t="shared" si="11"/>
        <v>0.27579238636937664</v>
      </c>
      <c r="G48" s="58">
        <f t="shared" si="11"/>
        <v>1.1383458228581335E-2</v>
      </c>
      <c r="H48" s="58">
        <f t="shared" si="11"/>
        <v>7.1287197038029076E-2</v>
      </c>
      <c r="I48" s="58">
        <f t="shared" si="11"/>
        <v>-5.694573891221022E-2</v>
      </c>
      <c r="J48" s="58">
        <f t="shared" si="11"/>
        <v>0.45672648030885304</v>
      </c>
      <c r="K48" s="58">
        <f t="shared" si="11"/>
        <v>0.12699911074004966</v>
      </c>
      <c r="L48" s="58">
        <f t="shared" si="11"/>
        <v>7.1488383153634677E-2</v>
      </c>
      <c r="M48" s="58">
        <f t="shared" si="11"/>
        <v>0</v>
      </c>
      <c r="N48" s="58">
        <f t="shared" si="11"/>
        <v>7.1488383153634802E-2</v>
      </c>
      <c r="Q48" s="46"/>
    </row>
    <row r="49" spans="1:17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  <c r="Q49" s="27"/>
    </row>
    <row r="50" spans="1:17" s="21" customFormat="1" x14ac:dyDescent="0.2">
      <c r="A50" s="8" t="s">
        <v>58</v>
      </c>
      <c r="B50" s="19">
        <v>2024</v>
      </c>
      <c r="C50" s="7">
        <v>8141663574</v>
      </c>
      <c r="D50" s="7">
        <v>5446152644</v>
      </c>
      <c r="E50" s="7">
        <v>303090726</v>
      </c>
      <c r="F50" s="7">
        <v>102529326</v>
      </c>
      <c r="G50" s="7">
        <v>315367820</v>
      </c>
      <c r="H50" s="7">
        <v>239138410</v>
      </c>
      <c r="I50" s="7">
        <v>38698970</v>
      </c>
      <c r="J50" s="7">
        <v>63106583</v>
      </c>
      <c r="K50" s="7">
        <v>1061931835</v>
      </c>
      <c r="L50" s="7">
        <v>4384220809</v>
      </c>
      <c r="M50" s="20">
        <v>7.9997999999999996</v>
      </c>
      <c r="N50" s="7">
        <v>35072889.627838194</v>
      </c>
      <c r="Q50" s="27"/>
    </row>
    <row r="51" spans="1:17" s="21" customFormat="1" x14ac:dyDescent="0.2">
      <c r="A51" s="8" t="s">
        <v>58</v>
      </c>
      <c r="B51" s="19">
        <v>2025</v>
      </c>
      <c r="C51" s="7">
        <v>8631055892</v>
      </c>
      <c r="D51" s="7">
        <v>5995580152</v>
      </c>
      <c r="E51" s="7">
        <v>307983066</v>
      </c>
      <c r="F51" s="7">
        <v>106544055</v>
      </c>
      <c r="G51" s="7">
        <v>315564860</v>
      </c>
      <c r="H51" s="7">
        <v>252948888</v>
      </c>
      <c r="I51" s="7">
        <v>40263850</v>
      </c>
      <c r="J51" s="7">
        <v>69553531</v>
      </c>
      <c r="K51" s="7">
        <v>1092858250</v>
      </c>
      <c r="L51" s="7">
        <v>4902721902</v>
      </c>
      <c r="M51" s="20">
        <v>7.4997999999999996</v>
      </c>
      <c r="N51" s="7">
        <v>36769433.720619597</v>
      </c>
      <c r="Q51" s="27"/>
    </row>
    <row r="52" spans="1:17" s="44" customFormat="1" x14ac:dyDescent="0.2">
      <c r="A52" s="44" t="s">
        <v>9</v>
      </c>
      <c r="B52" s="45"/>
      <c r="C52" s="58">
        <f>(C51-C50)/C50</f>
        <v>6.0109621768559704E-2</v>
      </c>
      <c r="D52" s="58">
        <f t="shared" ref="D52:N52" si="12">(D51-D50)/D50</f>
        <v>0.10088360424588937</v>
      </c>
      <c r="E52" s="58">
        <f t="shared" si="12"/>
        <v>1.6141503452005986E-2</v>
      </c>
      <c r="F52" s="58">
        <f t="shared" si="12"/>
        <v>3.9156884733641963E-2</v>
      </c>
      <c r="G52" s="58">
        <f t="shared" si="12"/>
        <v>6.2479424818930474E-4</v>
      </c>
      <c r="H52" s="58">
        <f t="shared" si="12"/>
        <v>5.7750981952251E-2</v>
      </c>
      <c r="I52" s="58">
        <f t="shared" si="12"/>
        <v>4.0437251947532456E-2</v>
      </c>
      <c r="J52" s="58">
        <f t="shared" si="12"/>
        <v>0.10215967484723425</v>
      </c>
      <c r="K52" s="58">
        <f t="shared" si="12"/>
        <v>2.9122787339735418E-2</v>
      </c>
      <c r="L52" s="58">
        <f t="shared" si="12"/>
        <v>0.11826527804795153</v>
      </c>
      <c r="M52" s="58">
        <f t="shared" si="12"/>
        <v>-6.2501562539063485E-2</v>
      </c>
      <c r="N52" s="58">
        <f t="shared" si="12"/>
        <v>4.8371950836774348E-2</v>
      </c>
      <c r="Q52" s="46"/>
    </row>
    <row r="53" spans="1:17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  <c r="Q53" s="27"/>
    </row>
    <row r="54" spans="1:17" s="21" customFormat="1" x14ac:dyDescent="0.2">
      <c r="A54" s="8" t="s">
        <v>59</v>
      </c>
      <c r="B54" s="19">
        <v>2024</v>
      </c>
      <c r="C54" s="7">
        <v>13686404</v>
      </c>
      <c r="D54" s="7">
        <v>11482934</v>
      </c>
      <c r="E54" s="7">
        <v>174100</v>
      </c>
      <c r="F54" s="7">
        <v>0</v>
      </c>
      <c r="G54" s="7">
        <v>175000</v>
      </c>
      <c r="H54" s="7">
        <v>175000</v>
      </c>
      <c r="I54" s="7">
        <v>25000</v>
      </c>
      <c r="J54" s="7">
        <v>10055</v>
      </c>
      <c r="K54" s="7">
        <v>559155</v>
      </c>
      <c r="L54" s="7">
        <v>10923779</v>
      </c>
      <c r="M54" s="20">
        <v>6.5</v>
      </c>
      <c r="N54" s="7">
        <v>71004.563500000004</v>
      </c>
      <c r="Q54" s="27"/>
    </row>
    <row r="55" spans="1:17" s="21" customFormat="1" x14ac:dyDescent="0.2">
      <c r="A55" s="8" t="s">
        <v>59</v>
      </c>
      <c r="B55" s="19">
        <v>2025</v>
      </c>
      <c r="C55" s="7">
        <v>14429016</v>
      </c>
      <c r="D55" s="7">
        <v>12118706</v>
      </c>
      <c r="E55" s="7">
        <v>174100</v>
      </c>
      <c r="F55" s="7"/>
      <c r="G55" s="7">
        <v>175000</v>
      </c>
      <c r="H55" s="7">
        <v>180054</v>
      </c>
      <c r="I55" s="7">
        <v>25000</v>
      </c>
      <c r="J55" s="7">
        <v>10045</v>
      </c>
      <c r="K55" s="7">
        <v>564199</v>
      </c>
      <c r="L55" s="7">
        <v>11554507</v>
      </c>
      <c r="M55" s="20">
        <v>6.5</v>
      </c>
      <c r="N55" s="7">
        <v>75104.295499999993</v>
      </c>
      <c r="Q55" s="27"/>
    </row>
    <row r="56" spans="1:17" s="44" customFormat="1" x14ac:dyDescent="0.2">
      <c r="A56" s="44" t="s">
        <v>9</v>
      </c>
      <c r="B56" s="45"/>
      <c r="C56" s="58">
        <f>(C55-C54)/C54</f>
        <v>5.425910268321759E-2</v>
      </c>
      <c r="D56" s="58">
        <f t="shared" ref="D56:N56" si="13">(D55-D54)/D54</f>
        <v>5.5366685901007531E-2</v>
      </c>
      <c r="E56" s="58">
        <f t="shared" si="13"/>
        <v>0</v>
      </c>
      <c r="F56" s="58" t="e">
        <f t="shared" si="13"/>
        <v>#DIV/0!</v>
      </c>
      <c r="G56" s="58">
        <f t="shared" si="13"/>
        <v>0</v>
      </c>
      <c r="H56" s="58">
        <f t="shared" si="13"/>
        <v>2.8879999999999999E-2</v>
      </c>
      <c r="I56" s="58">
        <f t="shared" si="13"/>
        <v>0</v>
      </c>
      <c r="J56" s="58">
        <f t="shared" si="13"/>
        <v>-9.945300845350571E-4</v>
      </c>
      <c r="K56" s="58">
        <f t="shared" si="13"/>
        <v>9.0207545313911175E-3</v>
      </c>
      <c r="L56" s="58">
        <f t="shared" si="13"/>
        <v>5.7738993071903048E-2</v>
      </c>
      <c r="M56" s="58">
        <f t="shared" si="13"/>
        <v>0</v>
      </c>
      <c r="N56" s="58">
        <f t="shared" si="13"/>
        <v>5.7738993071902889E-2</v>
      </c>
      <c r="Q56" s="46"/>
    </row>
    <row r="57" spans="1:17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  <c r="Q57" s="27"/>
    </row>
    <row r="58" spans="1:17" s="21" customFormat="1" x14ac:dyDescent="0.2">
      <c r="A58" s="8" t="s">
        <v>60</v>
      </c>
      <c r="B58" s="19">
        <v>2024</v>
      </c>
      <c r="C58" s="7">
        <v>6192784173</v>
      </c>
      <c r="D58" s="7">
        <v>4030292413</v>
      </c>
      <c r="E58" s="7">
        <v>34226440</v>
      </c>
      <c r="F58" s="7">
        <v>14936334</v>
      </c>
      <c r="G58" s="7">
        <v>89971920</v>
      </c>
      <c r="H58" s="7">
        <v>84221770</v>
      </c>
      <c r="I58" s="7">
        <v>8349140</v>
      </c>
      <c r="J58" s="7">
        <v>21909849</v>
      </c>
      <c r="K58" s="7">
        <v>253615453</v>
      </c>
      <c r="L58" s="7">
        <v>3776676960</v>
      </c>
      <c r="M58" s="20">
        <v>4.1329000000000002</v>
      </c>
      <c r="N58" s="7">
        <v>15608628.207984</v>
      </c>
      <c r="Q58" s="27"/>
    </row>
    <row r="59" spans="1:17" s="21" customFormat="1" x14ac:dyDescent="0.2">
      <c r="A59" s="8" t="s">
        <v>60</v>
      </c>
      <c r="B59" s="19">
        <v>2025</v>
      </c>
      <c r="C59" s="7">
        <v>6622963396</v>
      </c>
      <c r="D59" s="7">
        <v>4350907056</v>
      </c>
      <c r="E59" s="7">
        <v>34294010</v>
      </c>
      <c r="F59" s="7">
        <v>15406315</v>
      </c>
      <c r="G59" s="7">
        <v>88735290</v>
      </c>
      <c r="H59" s="7">
        <v>85989662</v>
      </c>
      <c r="I59" s="7">
        <v>8698094</v>
      </c>
      <c r="J59" s="7">
        <v>27081910</v>
      </c>
      <c r="K59" s="7">
        <v>260205281</v>
      </c>
      <c r="L59" s="7">
        <v>4090701775</v>
      </c>
      <c r="M59" s="20">
        <v>4.4207000000000001</v>
      </c>
      <c r="N59" s="7">
        <v>18083765.336742502</v>
      </c>
      <c r="Q59" s="27"/>
    </row>
    <row r="60" spans="1:17" s="44" customFormat="1" x14ac:dyDescent="0.2">
      <c r="A60" s="44" t="s">
        <v>9</v>
      </c>
      <c r="B60" s="45"/>
      <c r="C60" s="58">
        <f>(C59-C58)/C58</f>
        <v>6.9464591528240874E-2</v>
      </c>
      <c r="D60" s="58">
        <f t="shared" ref="D60:N60" si="14">(D59-D58)/D58</f>
        <v>7.9551211213815226E-2</v>
      </c>
      <c r="E60" s="58">
        <f t="shared" si="14"/>
        <v>1.9742047376238954E-3</v>
      </c>
      <c r="F60" s="58">
        <f t="shared" si="14"/>
        <v>3.1465619341399305E-2</v>
      </c>
      <c r="G60" s="58">
        <f t="shared" si="14"/>
        <v>-1.3744621655289785E-2</v>
      </c>
      <c r="H60" s="58">
        <f t="shared" si="14"/>
        <v>2.099091481929197E-2</v>
      </c>
      <c r="I60" s="58">
        <f t="shared" si="14"/>
        <v>4.1795202859216639E-2</v>
      </c>
      <c r="J60" s="58">
        <f t="shared" si="14"/>
        <v>0.2360610061712429</v>
      </c>
      <c r="K60" s="58">
        <f t="shared" si="14"/>
        <v>2.5983542887664655E-2</v>
      </c>
      <c r="L60" s="58">
        <f t="shared" si="14"/>
        <v>8.3148444605121857E-2</v>
      </c>
      <c r="M60" s="58">
        <f t="shared" si="14"/>
        <v>6.9636332841346224E-2</v>
      </c>
      <c r="N60" s="58">
        <f t="shared" si="14"/>
        <v>0.1585749302102307</v>
      </c>
      <c r="Q60" s="46"/>
    </row>
    <row r="61" spans="1:17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42"/>
      <c r="K61" s="7"/>
      <c r="L61" s="7"/>
      <c r="M61" s="20"/>
      <c r="N61" s="7"/>
      <c r="Q61" s="27"/>
    </row>
    <row r="62" spans="1:17" s="21" customFormat="1" x14ac:dyDescent="0.2">
      <c r="A62" s="8" t="s">
        <v>61</v>
      </c>
      <c r="B62" s="19">
        <v>2024</v>
      </c>
      <c r="C62" s="7">
        <v>8652051507</v>
      </c>
      <c r="D62" s="7">
        <v>6034425257</v>
      </c>
      <c r="E62" s="7">
        <v>164458650</v>
      </c>
      <c r="F62" s="7">
        <v>109490909</v>
      </c>
      <c r="G62" s="7">
        <v>376565950</v>
      </c>
      <c r="H62" s="7">
        <v>306196390</v>
      </c>
      <c r="I62" s="7">
        <v>37250990</v>
      </c>
      <c r="J62" s="7">
        <v>77721955</v>
      </c>
      <c r="K62" s="7">
        <v>1071684844</v>
      </c>
      <c r="L62" s="7">
        <v>4962740413</v>
      </c>
      <c r="M62" s="20">
        <v>7.1170999999999998</v>
      </c>
      <c r="N62" s="7">
        <v>35320319.793362297</v>
      </c>
      <c r="Q62" s="27"/>
    </row>
    <row r="63" spans="1:17" s="21" customFormat="1" x14ac:dyDescent="0.2">
      <c r="A63" s="8" t="s">
        <v>61</v>
      </c>
      <c r="B63" s="19">
        <v>2025</v>
      </c>
      <c r="C63" s="7">
        <v>9028505678</v>
      </c>
      <c r="D63" s="7">
        <v>6417095868</v>
      </c>
      <c r="E63" s="7">
        <v>169469317</v>
      </c>
      <c r="F63" s="7">
        <v>111330908</v>
      </c>
      <c r="G63" s="7">
        <v>375963680</v>
      </c>
      <c r="H63" s="7">
        <v>320508752</v>
      </c>
      <c r="I63" s="7">
        <v>39015670</v>
      </c>
      <c r="J63" s="7">
        <v>83786500</v>
      </c>
      <c r="K63" s="7">
        <v>1100074827</v>
      </c>
      <c r="L63" s="7">
        <v>5317021041</v>
      </c>
      <c r="M63" s="20">
        <v>7.1170999999999998</v>
      </c>
      <c r="N63" s="7">
        <v>37841770.450901099</v>
      </c>
      <c r="Q63" s="27"/>
    </row>
    <row r="64" spans="1:17" s="44" customFormat="1" x14ac:dyDescent="0.2">
      <c r="A64" s="44" t="s">
        <v>9</v>
      </c>
      <c r="B64" s="45"/>
      <c r="C64" s="58">
        <f>(C63-C62)/C62</f>
        <v>4.3510394118138021E-2</v>
      </c>
      <c r="D64" s="58">
        <f t="shared" ref="D64:N64" si="15">(D63-D62)/D62</f>
        <v>6.3414591233207807E-2</v>
      </c>
      <c r="E64" s="58">
        <f t="shared" si="15"/>
        <v>3.0467640346068754E-2</v>
      </c>
      <c r="F64" s="58">
        <f t="shared" si="15"/>
        <v>1.6805039037533245E-2</v>
      </c>
      <c r="G64" s="58">
        <f t="shared" si="15"/>
        <v>-1.599374558427282E-3</v>
      </c>
      <c r="H64" s="58">
        <f t="shared" si="15"/>
        <v>4.6742425670008712E-2</v>
      </c>
      <c r="I64" s="58">
        <f t="shared" si="15"/>
        <v>4.7372700698692843E-2</v>
      </c>
      <c r="J64" s="58">
        <f t="shared" si="15"/>
        <v>7.802872431605716E-2</v>
      </c>
      <c r="K64" s="58">
        <f t="shared" si="15"/>
        <v>2.6490981148931877E-2</v>
      </c>
      <c r="L64" s="58">
        <f t="shared" si="15"/>
        <v>7.1388103853257098E-2</v>
      </c>
      <c r="M64" s="58">
        <f t="shared" si="15"/>
        <v>0</v>
      </c>
      <c r="N64" s="58">
        <f t="shared" si="15"/>
        <v>7.138810385325714E-2</v>
      </c>
      <c r="Q64" s="46"/>
    </row>
    <row r="65" spans="1:17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  <c r="Q65" s="27"/>
    </row>
    <row r="66" spans="1:17" s="21" customFormat="1" x14ac:dyDescent="0.2">
      <c r="A66" s="8" t="s">
        <v>62</v>
      </c>
      <c r="B66" s="19">
        <v>2024</v>
      </c>
      <c r="C66" s="7">
        <v>25291661289</v>
      </c>
      <c r="D66" s="7">
        <v>17855358629</v>
      </c>
      <c r="E66" s="7">
        <v>1098717680</v>
      </c>
      <c r="F66" s="7">
        <v>153527593</v>
      </c>
      <c r="G66" s="7">
        <v>681540110</v>
      </c>
      <c r="H66" s="7">
        <v>666229560</v>
      </c>
      <c r="I66" s="7">
        <v>53890190</v>
      </c>
      <c r="J66" s="7">
        <v>207909197</v>
      </c>
      <c r="K66" s="7">
        <v>2861814330</v>
      </c>
      <c r="L66" s="7">
        <v>14993544299</v>
      </c>
      <c r="M66" s="20">
        <v>7.1172000000000004</v>
      </c>
      <c r="N66" s="7">
        <v>106712053.48484281</v>
      </c>
      <c r="Q66" s="27"/>
    </row>
    <row r="67" spans="1:17" s="21" customFormat="1" x14ac:dyDescent="0.2">
      <c r="A67" s="8" t="s">
        <v>62</v>
      </c>
      <c r="B67" s="19">
        <v>2025</v>
      </c>
      <c r="C67" s="7">
        <v>27050919411</v>
      </c>
      <c r="D67" s="7">
        <v>19071124871</v>
      </c>
      <c r="E67" s="7">
        <v>1119848130</v>
      </c>
      <c r="F67" s="7">
        <v>170015274</v>
      </c>
      <c r="G67" s="7">
        <v>680605830</v>
      </c>
      <c r="H67" s="7">
        <v>685979982</v>
      </c>
      <c r="I67" s="7">
        <v>57067526</v>
      </c>
      <c r="J67" s="7">
        <v>238536665</v>
      </c>
      <c r="K67" s="7">
        <v>2952053407</v>
      </c>
      <c r="L67" s="7">
        <v>16119071464</v>
      </c>
      <c r="M67" s="20">
        <v>7.1172000000000004</v>
      </c>
      <c r="N67" s="7">
        <v>114722655.42358081</v>
      </c>
      <c r="Q67" s="27"/>
    </row>
    <row r="68" spans="1:17" s="44" customFormat="1" x14ac:dyDescent="0.2">
      <c r="A68" s="44" t="s">
        <v>9</v>
      </c>
      <c r="B68" s="45"/>
      <c r="C68" s="58">
        <f>(C67-C66)/C66</f>
        <v>6.9558820272717592E-2</v>
      </c>
      <c r="D68" s="58">
        <f t="shared" ref="D68:N68" si="16">(D67-D66)/D66</f>
        <v>6.8089712856587395E-2</v>
      </c>
      <c r="E68" s="58">
        <f t="shared" si="16"/>
        <v>1.9231919522765848E-2</v>
      </c>
      <c r="F68" s="58">
        <f t="shared" si="16"/>
        <v>0.10739229787833644</v>
      </c>
      <c r="G68" s="58">
        <f t="shared" si="16"/>
        <v>-1.370836413428404E-3</v>
      </c>
      <c r="H68" s="58">
        <f t="shared" si="16"/>
        <v>2.9645070086653014E-2</v>
      </c>
      <c r="I68" s="58">
        <f t="shared" si="16"/>
        <v>5.8959450690376114E-2</v>
      </c>
      <c r="J68" s="58">
        <f t="shared" si="16"/>
        <v>0.14731175167782501</v>
      </c>
      <c r="K68" s="58">
        <f t="shared" si="16"/>
        <v>3.1532121442693316E-2</v>
      </c>
      <c r="L68" s="58">
        <f t="shared" si="16"/>
        <v>7.5067451868272891E-2</v>
      </c>
      <c r="M68" s="58">
        <f t="shared" si="16"/>
        <v>0</v>
      </c>
      <c r="N68" s="58">
        <f t="shared" si="16"/>
        <v>7.5067451868272919E-2</v>
      </c>
      <c r="Q68" s="46"/>
    </row>
    <row r="69" spans="1:17" s="21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  <c r="Q69" s="27"/>
    </row>
    <row r="70" spans="1:17" s="21" customFormat="1" x14ac:dyDescent="0.2">
      <c r="A70" s="8" t="s">
        <v>63</v>
      </c>
      <c r="B70" s="19">
        <v>2024</v>
      </c>
      <c r="C70" s="7">
        <v>4612171389</v>
      </c>
      <c r="D70" s="7">
        <v>3127036919</v>
      </c>
      <c r="E70" s="7">
        <v>120746130</v>
      </c>
      <c r="F70" s="7">
        <v>156471992</v>
      </c>
      <c r="G70" s="7">
        <v>175475290</v>
      </c>
      <c r="H70" s="7">
        <v>149505750</v>
      </c>
      <c r="I70" s="7">
        <v>13433090</v>
      </c>
      <c r="J70" s="7">
        <v>21386879</v>
      </c>
      <c r="K70" s="7">
        <v>637019131</v>
      </c>
      <c r="L70" s="7">
        <v>2490017788</v>
      </c>
      <c r="M70" s="20">
        <v>7.4</v>
      </c>
      <c r="N70" s="7">
        <v>18426131.631200001</v>
      </c>
      <c r="Q70" s="27"/>
    </row>
    <row r="71" spans="1:17" s="21" customFormat="1" x14ac:dyDescent="0.2">
      <c r="A71" s="8" t="s">
        <v>63</v>
      </c>
      <c r="B71" s="19">
        <v>2025</v>
      </c>
      <c r="C71" s="7">
        <v>4840948910</v>
      </c>
      <c r="D71" s="7">
        <v>3343769970</v>
      </c>
      <c r="E71" s="7">
        <v>121294230</v>
      </c>
      <c r="F71" s="7">
        <v>160810434</v>
      </c>
      <c r="G71" s="7">
        <v>174944810</v>
      </c>
      <c r="H71" s="7">
        <v>155590824</v>
      </c>
      <c r="I71" s="7">
        <v>14439858</v>
      </c>
      <c r="J71" s="7">
        <v>25541490</v>
      </c>
      <c r="K71" s="7">
        <v>652621646</v>
      </c>
      <c r="L71" s="7">
        <v>2691148324</v>
      </c>
      <c r="M71" s="20">
        <v>7.4</v>
      </c>
      <c r="N71" s="7">
        <v>19914497.597600002</v>
      </c>
      <c r="Q71" s="27"/>
    </row>
    <row r="72" spans="1:17" s="44" customFormat="1" x14ac:dyDescent="0.2">
      <c r="A72" s="44" t="s">
        <v>9</v>
      </c>
      <c r="B72" s="45"/>
      <c r="C72" s="58">
        <f>(C71-C70)/C70</f>
        <v>4.9602996442333638E-2</v>
      </c>
      <c r="D72" s="58">
        <f t="shared" ref="D72:N72" si="17">(D71-D70)/D70</f>
        <v>6.9309399477544192E-2</v>
      </c>
      <c r="E72" s="58">
        <f t="shared" si="17"/>
        <v>4.5392759171660408E-3</v>
      </c>
      <c r="F72" s="58">
        <f t="shared" si="17"/>
        <v>2.7726636214869687E-2</v>
      </c>
      <c r="G72" s="58">
        <f t="shared" si="17"/>
        <v>-3.0231037087899955E-3</v>
      </c>
      <c r="H72" s="58">
        <f t="shared" si="17"/>
        <v>4.0701270686913378E-2</v>
      </c>
      <c r="I72" s="58">
        <f t="shared" si="17"/>
        <v>7.4946866283185781E-2</v>
      </c>
      <c r="J72" s="58">
        <f t="shared" si="17"/>
        <v>0.19425980761381781</v>
      </c>
      <c r="K72" s="58">
        <f t="shared" si="17"/>
        <v>2.449300851531255E-2</v>
      </c>
      <c r="L72" s="58">
        <f t="shared" si="17"/>
        <v>8.0774738626084058E-2</v>
      </c>
      <c r="M72" s="58">
        <f t="shared" si="17"/>
        <v>0</v>
      </c>
      <c r="N72" s="58">
        <f t="shared" si="17"/>
        <v>8.0774738626084128E-2</v>
      </c>
      <c r="Q72" s="46"/>
    </row>
    <row r="73" spans="1:17" s="21" customFormat="1" x14ac:dyDescent="0.2">
      <c r="A73" s="8"/>
      <c r="B73" s="19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  <c r="Q73" s="27"/>
    </row>
    <row r="74" spans="1:17" s="21" customFormat="1" x14ac:dyDescent="0.2">
      <c r="A74" s="8" t="s">
        <v>64</v>
      </c>
      <c r="B74" s="19">
        <v>2024</v>
      </c>
      <c r="C74" s="7">
        <v>9159310896</v>
      </c>
      <c r="D74" s="7">
        <v>6739274966</v>
      </c>
      <c r="E74" s="7">
        <v>308912011</v>
      </c>
      <c r="F74" s="7">
        <v>153736052</v>
      </c>
      <c r="G74" s="7">
        <v>241796030</v>
      </c>
      <c r="H74" s="7">
        <v>224577680</v>
      </c>
      <c r="I74" s="7">
        <v>31344310</v>
      </c>
      <c r="J74" s="7">
        <v>59900552</v>
      </c>
      <c r="K74" s="7">
        <v>1020266635</v>
      </c>
      <c r="L74" s="7">
        <v>5719008331</v>
      </c>
      <c r="M74" s="20">
        <v>5.7243000000000004</v>
      </c>
      <c r="N74" s="7">
        <v>32737319.389143303</v>
      </c>
      <c r="Q74" s="27"/>
    </row>
    <row r="75" spans="1:17" s="21" customFormat="1" x14ac:dyDescent="0.2">
      <c r="A75" s="8" t="s">
        <v>64</v>
      </c>
      <c r="B75" s="19">
        <v>2025</v>
      </c>
      <c r="C75" s="7">
        <v>9739923017</v>
      </c>
      <c r="D75" s="7">
        <v>7337844187</v>
      </c>
      <c r="E75" s="7">
        <v>336659991</v>
      </c>
      <c r="F75" s="7">
        <v>172030392</v>
      </c>
      <c r="G75" s="7">
        <v>241460020</v>
      </c>
      <c r="H75" s="7">
        <v>232711322</v>
      </c>
      <c r="I75" s="7">
        <v>32255518</v>
      </c>
      <c r="J75" s="7">
        <v>66816435</v>
      </c>
      <c r="K75" s="7">
        <v>1081933678</v>
      </c>
      <c r="L75" s="7">
        <v>6255910509</v>
      </c>
      <c r="M75" s="20">
        <v>5.6978999999999997</v>
      </c>
      <c r="N75" s="7">
        <v>35645552.489231102</v>
      </c>
      <c r="Q75" s="27"/>
    </row>
    <row r="76" spans="1:17" s="44" customFormat="1" x14ac:dyDescent="0.2">
      <c r="A76" s="44" t="s">
        <v>9</v>
      </c>
      <c r="B76" s="45"/>
      <c r="C76" s="58">
        <f>(C75-C74)/C74</f>
        <v>6.3390371567533702E-2</v>
      </c>
      <c r="D76" s="58">
        <f t="shared" ref="D76:N76" si="18">(D75-D74)/D74</f>
        <v>8.8818044080381575E-2</v>
      </c>
      <c r="E76" s="58">
        <f t="shared" si="18"/>
        <v>8.9824866019858327E-2</v>
      </c>
      <c r="F76" s="58">
        <f t="shared" si="18"/>
        <v>0.1189983726133412</v>
      </c>
      <c r="G76" s="58">
        <f t="shared" si="18"/>
        <v>-1.389642336145883E-3</v>
      </c>
      <c r="H76" s="58">
        <f t="shared" si="18"/>
        <v>3.6217499441618596E-2</v>
      </c>
      <c r="I76" s="58">
        <f t="shared" si="18"/>
        <v>2.9070922282226023E-2</v>
      </c>
      <c r="J76" s="58">
        <f t="shared" si="18"/>
        <v>0.11545608127284036</v>
      </c>
      <c r="K76" s="58">
        <f t="shared" si="18"/>
        <v>6.0442085318216841E-2</v>
      </c>
      <c r="L76" s="58">
        <f t="shared" si="18"/>
        <v>9.3880293037817572E-2</v>
      </c>
      <c r="M76" s="58">
        <f t="shared" si="18"/>
        <v>-4.61191761438091E-3</v>
      </c>
      <c r="N76" s="58">
        <f t="shared" si="18"/>
        <v>8.8835407246332404E-2</v>
      </c>
      <c r="Q76" s="46"/>
    </row>
    <row r="77" spans="1:17" s="21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42"/>
      <c r="K77" s="7"/>
      <c r="L77" s="7"/>
      <c r="M77" s="20"/>
      <c r="N77" s="7"/>
      <c r="Q77" s="27"/>
    </row>
    <row r="78" spans="1:17" s="21" customFormat="1" x14ac:dyDescent="0.2">
      <c r="A78" s="8" t="s">
        <v>65</v>
      </c>
      <c r="B78" s="19">
        <v>2024</v>
      </c>
      <c r="C78" s="7">
        <v>12896517051</v>
      </c>
      <c r="D78" s="7">
        <v>9070627461</v>
      </c>
      <c r="E78" s="7">
        <v>260871172</v>
      </c>
      <c r="F78" s="7">
        <v>67419477</v>
      </c>
      <c r="G78" s="7">
        <v>247000000</v>
      </c>
      <c r="H78" s="7">
        <v>247000000</v>
      </c>
      <c r="I78" s="7">
        <v>2475000</v>
      </c>
      <c r="J78" s="7">
        <v>64612451</v>
      </c>
      <c r="K78" s="7">
        <v>889378100</v>
      </c>
      <c r="L78" s="7">
        <v>8181249361</v>
      </c>
      <c r="M78" s="20">
        <v>4.2979000000000003</v>
      </c>
      <c r="N78" s="7">
        <v>35162191.628641896</v>
      </c>
      <c r="Q78" s="27"/>
    </row>
    <row r="79" spans="1:17" s="21" customFormat="1" x14ac:dyDescent="0.2">
      <c r="A79" s="8" t="s">
        <v>65</v>
      </c>
      <c r="B79" s="19">
        <v>2025</v>
      </c>
      <c r="C79" s="7">
        <v>13502267184</v>
      </c>
      <c r="D79" s="7">
        <v>9636896234</v>
      </c>
      <c r="E79" s="7">
        <v>264516905</v>
      </c>
      <c r="F79" s="7">
        <v>67618649</v>
      </c>
      <c r="G79" s="7">
        <v>248650000</v>
      </c>
      <c r="H79" s="7">
        <v>255831012</v>
      </c>
      <c r="I79" s="7">
        <v>2625000</v>
      </c>
      <c r="J79" s="7">
        <v>76805418</v>
      </c>
      <c r="K79" s="7">
        <v>916046984</v>
      </c>
      <c r="L79" s="7">
        <v>8720849250</v>
      </c>
      <c r="M79" s="20">
        <v>4.2979000000000003</v>
      </c>
      <c r="N79" s="7">
        <v>37481337.991575003</v>
      </c>
      <c r="Q79" s="27"/>
    </row>
    <row r="80" spans="1:17" s="44" customFormat="1" x14ac:dyDescent="0.2">
      <c r="A80" s="44" t="s">
        <v>9</v>
      </c>
      <c r="B80" s="45"/>
      <c r="C80" s="58">
        <f>(C79-C78)/C78</f>
        <v>4.6970056380690003E-2</v>
      </c>
      <c r="D80" s="58">
        <f t="shared" ref="D80:N80" si="19">(D79-D78)/D78</f>
        <v>6.2428842484682001E-2</v>
      </c>
      <c r="E80" s="58">
        <f t="shared" si="19"/>
        <v>1.3975223755271817E-2</v>
      </c>
      <c r="F80" s="58">
        <f t="shared" si="19"/>
        <v>2.9542204843861367E-3</v>
      </c>
      <c r="G80" s="58">
        <f t="shared" si="19"/>
        <v>6.6801619433198385E-3</v>
      </c>
      <c r="H80" s="58">
        <f t="shared" si="19"/>
        <v>3.5753085020242915E-2</v>
      </c>
      <c r="I80" s="58">
        <f t="shared" si="19"/>
        <v>6.0606060606060608E-2</v>
      </c>
      <c r="J80" s="58">
        <f t="shared" si="19"/>
        <v>0.18870924738638997</v>
      </c>
      <c r="K80" s="58">
        <f t="shared" si="19"/>
        <v>2.9985991334843975E-2</v>
      </c>
      <c r="L80" s="58">
        <f t="shared" si="19"/>
        <v>6.5955682951343797E-2</v>
      </c>
      <c r="M80" s="58">
        <f t="shared" si="19"/>
        <v>0</v>
      </c>
      <c r="N80" s="58">
        <f t="shared" si="19"/>
        <v>6.5955682951343991E-2</v>
      </c>
      <c r="Q80" s="46"/>
    </row>
    <row r="81" spans="1:17" s="21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  <c r="Q81" s="27"/>
    </row>
    <row r="82" spans="1:17" s="21" customFormat="1" x14ac:dyDescent="0.2">
      <c r="A82" s="8" t="s">
        <v>66</v>
      </c>
      <c r="B82" s="19">
        <v>2024</v>
      </c>
      <c r="C82" s="7">
        <v>1413965103</v>
      </c>
      <c r="D82" s="7">
        <v>1282690203</v>
      </c>
      <c r="E82" s="7">
        <v>41291720</v>
      </c>
      <c r="F82" s="7">
        <v>47382606</v>
      </c>
      <c r="G82" s="7">
        <v>5386730</v>
      </c>
      <c r="H82" s="7">
        <v>3943230</v>
      </c>
      <c r="I82" s="7">
        <v>512920</v>
      </c>
      <c r="J82" s="7">
        <v>8093298</v>
      </c>
      <c r="K82" s="7">
        <v>106610504</v>
      </c>
      <c r="L82" s="7">
        <v>1176079699</v>
      </c>
      <c r="M82" s="20">
        <v>8.5</v>
      </c>
      <c r="N82" s="7">
        <v>9996677.4415000007</v>
      </c>
      <c r="Q82" s="27"/>
    </row>
    <row r="83" spans="1:17" s="21" customFormat="1" x14ac:dyDescent="0.2">
      <c r="A83" s="8" t="s">
        <v>66</v>
      </c>
      <c r="B83" s="19">
        <v>2025</v>
      </c>
      <c r="C83" s="7">
        <v>1569698694</v>
      </c>
      <c r="D83" s="7">
        <v>1405405124</v>
      </c>
      <c r="E83" s="7">
        <v>41069770</v>
      </c>
      <c r="F83" s="7">
        <v>45529018</v>
      </c>
      <c r="G83" s="7">
        <v>5312790</v>
      </c>
      <c r="H83" s="7">
        <v>4270130</v>
      </c>
      <c r="I83" s="7">
        <v>470178</v>
      </c>
      <c r="J83" s="7">
        <v>8329112</v>
      </c>
      <c r="K83" s="7">
        <v>104980998</v>
      </c>
      <c r="L83" s="7">
        <v>1300424126</v>
      </c>
      <c r="M83" s="20">
        <v>8.5</v>
      </c>
      <c r="N83" s="7">
        <v>11053605.071</v>
      </c>
      <c r="Q83" s="27"/>
    </row>
    <row r="84" spans="1:17" s="44" customFormat="1" x14ac:dyDescent="0.2">
      <c r="A84" s="44" t="s">
        <v>9</v>
      </c>
      <c r="B84" s="45"/>
      <c r="C84" s="58">
        <f>(C83-C82)/C82</f>
        <v>0.11013962838940021</v>
      </c>
      <c r="D84" s="58">
        <f t="shared" ref="D84:N84" si="20">(D83-D82)/D82</f>
        <v>9.5669960457318626E-2</v>
      </c>
      <c r="E84" s="58">
        <f t="shared" si="20"/>
        <v>-5.3751696466022725E-3</v>
      </c>
      <c r="F84" s="58">
        <f t="shared" si="20"/>
        <v>-3.9119587470558291E-2</v>
      </c>
      <c r="G84" s="58">
        <f t="shared" si="20"/>
        <v>-1.3726323762282498E-2</v>
      </c>
      <c r="H84" s="58">
        <f t="shared" si="20"/>
        <v>8.2901580683855627E-2</v>
      </c>
      <c r="I84" s="58">
        <f t="shared" si="20"/>
        <v>-8.3330733837635493E-2</v>
      </c>
      <c r="J84" s="58">
        <f t="shared" si="20"/>
        <v>2.9136947632473188E-2</v>
      </c>
      <c r="K84" s="58">
        <f t="shared" si="20"/>
        <v>-1.5284666509033668E-2</v>
      </c>
      <c r="L84" s="58">
        <f t="shared" si="20"/>
        <v>0.10572789166051237</v>
      </c>
      <c r="M84" s="58">
        <f t="shared" si="20"/>
        <v>0</v>
      </c>
      <c r="N84" s="58">
        <f t="shared" si="20"/>
        <v>0.10572789166051234</v>
      </c>
      <c r="Q84" s="46"/>
    </row>
    <row r="85" spans="1:17" s="21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  <c r="Q85" s="27"/>
    </row>
    <row r="86" spans="1:17" s="21" customFormat="1" x14ac:dyDescent="0.2">
      <c r="A86" s="8" t="s">
        <v>67</v>
      </c>
      <c r="B86" s="19">
        <v>2024</v>
      </c>
      <c r="C86" s="7">
        <v>32502261206</v>
      </c>
      <c r="D86" s="7">
        <v>22941913887</v>
      </c>
      <c r="E86" s="7">
        <v>1523148403</v>
      </c>
      <c r="F86" s="7">
        <v>293760572</v>
      </c>
      <c r="G86" s="7">
        <v>1022063970</v>
      </c>
      <c r="H86" s="7">
        <v>973463130</v>
      </c>
      <c r="I86" s="7">
        <v>157786790</v>
      </c>
      <c r="J86" s="7">
        <v>257309410</v>
      </c>
      <c r="K86" s="7">
        <v>4227532275</v>
      </c>
      <c r="L86" s="7">
        <v>18714381612</v>
      </c>
      <c r="M86" s="20">
        <v>5.6689999999999996</v>
      </c>
      <c r="N86" s="7">
        <v>106091829.35842799</v>
      </c>
      <c r="Q86" s="27"/>
    </row>
    <row r="87" spans="1:17" s="21" customFormat="1" x14ac:dyDescent="0.2">
      <c r="A87" s="8" t="s">
        <v>67</v>
      </c>
      <c r="B87" s="19">
        <v>2025</v>
      </c>
      <c r="C87" s="7">
        <v>34329767375</v>
      </c>
      <c r="D87" s="7">
        <v>24381749396</v>
      </c>
      <c r="E87" s="7">
        <v>1590425013</v>
      </c>
      <c r="F87" s="7">
        <v>321800409</v>
      </c>
      <c r="G87" s="7">
        <v>1017065840</v>
      </c>
      <c r="H87" s="7">
        <v>1003152678</v>
      </c>
      <c r="I87" s="7">
        <v>163556418</v>
      </c>
      <c r="J87" s="7">
        <v>308199516</v>
      </c>
      <c r="K87" s="7">
        <v>4404199874</v>
      </c>
      <c r="L87" s="7">
        <v>19977549522</v>
      </c>
      <c r="M87" s="20">
        <v>5.6689999999999996</v>
      </c>
      <c r="N87" s="7">
        <v>113252728.24021798</v>
      </c>
      <c r="Q87" s="27"/>
    </row>
    <row r="88" spans="1:17" s="44" customFormat="1" x14ac:dyDescent="0.2">
      <c r="A88" s="44" t="s">
        <v>9</v>
      </c>
      <c r="B88" s="45"/>
      <c r="C88" s="58">
        <f>(C87-C86)/C86</f>
        <v>5.6227047017351449E-2</v>
      </c>
      <c r="D88" s="58">
        <f t="shared" ref="D88:N88" si="21">(D87-D86)/D86</f>
        <v>6.2760043302920801E-2</v>
      </c>
      <c r="E88" s="58">
        <f t="shared" si="21"/>
        <v>4.4169438688634467E-2</v>
      </c>
      <c r="F88" s="58">
        <f t="shared" si="21"/>
        <v>9.545132898229787E-2</v>
      </c>
      <c r="G88" s="58">
        <f t="shared" si="21"/>
        <v>-4.8902320663940435E-3</v>
      </c>
      <c r="H88" s="58">
        <f t="shared" si="21"/>
        <v>3.0498893163010705E-2</v>
      </c>
      <c r="I88" s="58">
        <f t="shared" si="21"/>
        <v>3.6565976150474952E-2</v>
      </c>
      <c r="J88" s="58">
        <f t="shared" si="21"/>
        <v>0.19777786595523264</v>
      </c>
      <c r="K88" s="58">
        <f t="shared" si="21"/>
        <v>4.1789769422872117E-2</v>
      </c>
      <c r="L88" s="58">
        <f t="shared" si="21"/>
        <v>6.7497176032257133E-2</v>
      </c>
      <c r="M88" s="58">
        <f t="shared" si="21"/>
        <v>0</v>
      </c>
      <c r="N88" s="58">
        <f t="shared" si="21"/>
        <v>6.749717603225712E-2</v>
      </c>
      <c r="Q88" s="46"/>
    </row>
    <row r="89" spans="1:17" s="21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  <c r="Q89" s="27"/>
    </row>
    <row r="90" spans="1:17" s="21" customFormat="1" x14ac:dyDescent="0.2">
      <c r="A90" s="8" t="s">
        <v>68</v>
      </c>
      <c r="B90" s="19">
        <v>2024</v>
      </c>
      <c r="C90" s="7">
        <v>22015915324</v>
      </c>
      <c r="D90" s="7">
        <v>15968916864</v>
      </c>
      <c r="E90" s="7">
        <v>589253760</v>
      </c>
      <c r="F90" s="7">
        <v>328427572</v>
      </c>
      <c r="G90" s="7">
        <v>544294130</v>
      </c>
      <c r="H90" s="7">
        <v>517654330</v>
      </c>
      <c r="I90" s="7">
        <v>29888140</v>
      </c>
      <c r="J90" s="7">
        <v>142964841</v>
      </c>
      <c r="K90" s="7">
        <v>2152482773</v>
      </c>
      <c r="L90" s="7">
        <v>13816434091</v>
      </c>
      <c r="M90" s="20">
        <v>5.8</v>
      </c>
      <c r="N90" s="7">
        <v>80135317.727799997</v>
      </c>
      <c r="Q90" s="27"/>
    </row>
    <row r="91" spans="1:17" s="21" customFormat="1" x14ac:dyDescent="0.2">
      <c r="A91" s="8" t="s">
        <v>68</v>
      </c>
      <c r="B91" s="19">
        <v>2025</v>
      </c>
      <c r="C91" s="7">
        <v>23122898943</v>
      </c>
      <c r="D91" s="7">
        <v>16956570113</v>
      </c>
      <c r="E91" s="7">
        <v>592441160</v>
      </c>
      <c r="F91" s="7">
        <v>328542473</v>
      </c>
      <c r="G91" s="7">
        <v>541157740</v>
      </c>
      <c r="H91" s="7">
        <v>532095376</v>
      </c>
      <c r="I91" s="7">
        <v>30421994</v>
      </c>
      <c r="J91" s="7">
        <v>169760430</v>
      </c>
      <c r="K91" s="7">
        <v>2194419173</v>
      </c>
      <c r="L91" s="7">
        <v>14762150940</v>
      </c>
      <c r="M91" s="20">
        <v>5.7</v>
      </c>
      <c r="N91" s="7">
        <v>84144260.357999995</v>
      </c>
      <c r="Q91" s="27"/>
    </row>
    <row r="92" spans="1:17" s="44" customFormat="1" x14ac:dyDescent="0.2">
      <c r="A92" s="44" t="s">
        <v>9</v>
      </c>
      <c r="B92" s="45"/>
      <c r="C92" s="58">
        <f>(C91-C90)/C90</f>
        <v>5.0281062708905609E-2</v>
      </c>
      <c r="D92" s="58">
        <f t="shared" ref="D92:N92" si="22">(D91-D90)/D90</f>
        <v>6.1848480858870604E-2</v>
      </c>
      <c r="E92" s="58">
        <f t="shared" si="22"/>
        <v>5.4092145292377941E-3</v>
      </c>
      <c r="F92" s="58">
        <f t="shared" si="22"/>
        <v>3.4985186931869411E-4</v>
      </c>
      <c r="G92" s="58">
        <f t="shared" si="22"/>
        <v>-5.7623072289976745E-3</v>
      </c>
      <c r="H92" s="58">
        <f t="shared" si="22"/>
        <v>2.7897083368355096E-2</v>
      </c>
      <c r="I92" s="58">
        <f t="shared" si="22"/>
        <v>1.7861733784705236E-2</v>
      </c>
      <c r="J92" s="58">
        <f t="shared" si="22"/>
        <v>0.1874278236003494</v>
      </c>
      <c r="K92" s="58">
        <f t="shared" si="22"/>
        <v>1.9482804009414482E-2</v>
      </c>
      <c r="L92" s="58">
        <f t="shared" si="22"/>
        <v>6.8448692533194092E-2</v>
      </c>
      <c r="M92" s="58">
        <f t="shared" si="22"/>
        <v>-1.7241379310344768E-2</v>
      </c>
      <c r="N92" s="58">
        <f t="shared" si="22"/>
        <v>5.002716335158728E-2</v>
      </c>
      <c r="Q92" s="46"/>
    </row>
    <row r="93" spans="1:17" s="21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42"/>
      <c r="K93" s="7"/>
      <c r="L93" s="7"/>
      <c r="M93" s="20"/>
      <c r="N93" s="7"/>
      <c r="Q93" s="27"/>
    </row>
    <row r="94" spans="1:17" s="21" customFormat="1" x14ac:dyDescent="0.2">
      <c r="A94" s="8" t="s">
        <v>69</v>
      </c>
      <c r="B94" s="19">
        <v>2024</v>
      </c>
      <c r="C94" s="7">
        <v>30811618742</v>
      </c>
      <c r="D94" s="7">
        <v>23846051392</v>
      </c>
      <c r="E94" s="7">
        <v>1091669379</v>
      </c>
      <c r="F94" s="7">
        <v>425237111</v>
      </c>
      <c r="G94" s="7">
        <v>561408120</v>
      </c>
      <c r="H94" s="7">
        <v>518419900</v>
      </c>
      <c r="I94" s="7">
        <v>81024410</v>
      </c>
      <c r="J94" s="7">
        <v>159982390</v>
      </c>
      <c r="K94" s="7">
        <v>2837741310</v>
      </c>
      <c r="L94" s="7">
        <v>21008310082</v>
      </c>
      <c r="M94" s="20">
        <v>5.2443</v>
      </c>
      <c r="N94" s="7">
        <v>110173880.5630326</v>
      </c>
      <c r="Q94" s="27"/>
    </row>
    <row r="95" spans="1:17" s="21" customFormat="1" x14ac:dyDescent="0.2">
      <c r="A95" s="8" t="s">
        <v>69</v>
      </c>
      <c r="B95" s="19">
        <v>2025</v>
      </c>
      <c r="C95" s="7">
        <v>33161991372</v>
      </c>
      <c r="D95" s="7">
        <v>26024897193</v>
      </c>
      <c r="E95" s="7">
        <v>1111672850</v>
      </c>
      <c r="F95" s="7">
        <v>448518371</v>
      </c>
      <c r="G95" s="7">
        <v>560072610</v>
      </c>
      <c r="H95" s="7">
        <v>536844068</v>
      </c>
      <c r="I95" s="7">
        <v>83853092</v>
      </c>
      <c r="J95" s="7">
        <v>179110042</v>
      </c>
      <c r="K95" s="7">
        <v>2920071033</v>
      </c>
      <c r="L95" s="7">
        <v>23104826160</v>
      </c>
      <c r="M95" s="20">
        <v>5.2180999999999997</v>
      </c>
      <c r="N95" s="7">
        <v>120563293.38549599</v>
      </c>
      <c r="Q95" s="27"/>
    </row>
    <row r="96" spans="1:17" s="44" customFormat="1" x14ac:dyDescent="0.2">
      <c r="A96" s="44" t="s">
        <v>9</v>
      </c>
      <c r="B96" s="45"/>
      <c r="C96" s="58">
        <f>(C95-C94)/C94</f>
        <v>7.6282023663889975E-2</v>
      </c>
      <c r="D96" s="58">
        <f t="shared" ref="D96:N96" si="23">(D95-D94)/D94</f>
        <v>9.1371345518905106E-2</v>
      </c>
      <c r="E96" s="58">
        <f t="shared" si="23"/>
        <v>1.8323744702195225E-2</v>
      </c>
      <c r="F96" s="58">
        <f t="shared" si="23"/>
        <v>5.4748890437269479E-2</v>
      </c>
      <c r="G96" s="58">
        <f t="shared" si="23"/>
        <v>-2.3788576481579924E-3</v>
      </c>
      <c r="H96" s="58">
        <f t="shared" si="23"/>
        <v>3.5539083279789219E-2</v>
      </c>
      <c r="I96" s="58">
        <f t="shared" si="23"/>
        <v>3.4911479145605627E-2</v>
      </c>
      <c r="J96" s="58">
        <f t="shared" si="23"/>
        <v>0.11956098418082141</v>
      </c>
      <c r="K96" s="58">
        <f t="shared" si="23"/>
        <v>2.9012413044795828E-2</v>
      </c>
      <c r="L96" s="58">
        <f t="shared" si="23"/>
        <v>9.9794608410521457E-2</v>
      </c>
      <c r="M96" s="58">
        <f t="shared" si="23"/>
        <v>-4.9959003108136875E-3</v>
      </c>
      <c r="N96" s="58">
        <f t="shared" si="23"/>
        <v>9.43001441845321E-2</v>
      </c>
      <c r="Q96" s="46"/>
    </row>
    <row r="97" spans="1:17" s="21" customFormat="1" x14ac:dyDescent="0.2">
      <c r="A97" s="8"/>
      <c r="B97" s="19"/>
      <c r="C97" s="7"/>
      <c r="D97" s="7"/>
      <c r="E97" s="7"/>
      <c r="F97" s="7"/>
      <c r="G97" s="7"/>
      <c r="H97" s="7"/>
      <c r="I97" s="7"/>
      <c r="J97" s="7"/>
      <c r="K97" s="7"/>
      <c r="L97" s="7"/>
      <c r="M97" s="20"/>
      <c r="N97" s="7"/>
      <c r="Q97" s="27"/>
    </row>
    <row r="98" spans="1:17" s="21" customFormat="1" x14ac:dyDescent="0.2">
      <c r="A98" s="8" t="s">
        <v>70</v>
      </c>
      <c r="B98" s="19">
        <v>2024</v>
      </c>
      <c r="C98" s="7">
        <v>642965562</v>
      </c>
      <c r="D98" s="7">
        <v>371249392</v>
      </c>
      <c r="E98" s="7">
        <v>5880</v>
      </c>
      <c r="F98" s="7">
        <v>1414</v>
      </c>
      <c r="G98" s="7">
        <v>4150000</v>
      </c>
      <c r="H98" s="7">
        <v>4150000</v>
      </c>
      <c r="I98" s="7">
        <v>0</v>
      </c>
      <c r="J98" s="7">
        <v>519848</v>
      </c>
      <c r="K98" s="7">
        <v>8827142</v>
      </c>
      <c r="L98" s="7">
        <v>362422250</v>
      </c>
      <c r="M98" s="20">
        <v>6.5</v>
      </c>
      <c r="N98" s="7">
        <v>2355744.625</v>
      </c>
      <c r="Q98" s="27"/>
    </row>
    <row r="99" spans="1:17" s="21" customFormat="1" x14ac:dyDescent="0.2">
      <c r="A99" s="8" t="s">
        <v>70</v>
      </c>
      <c r="B99" s="19">
        <v>2025</v>
      </c>
      <c r="C99" s="7">
        <v>665023942</v>
      </c>
      <c r="D99" s="7">
        <v>401213502</v>
      </c>
      <c r="E99" s="7">
        <v>5880</v>
      </c>
      <c r="F99" s="7">
        <v>90</v>
      </c>
      <c r="G99" s="7">
        <v>4325000</v>
      </c>
      <c r="H99" s="7">
        <v>4449906</v>
      </c>
      <c r="I99" s="7">
        <v>0</v>
      </c>
      <c r="J99" s="7">
        <v>556699</v>
      </c>
      <c r="K99" s="7">
        <v>9337575</v>
      </c>
      <c r="L99" s="7">
        <v>391875927</v>
      </c>
      <c r="M99" s="20">
        <v>6</v>
      </c>
      <c r="N99" s="7">
        <v>2351255.5619999999</v>
      </c>
      <c r="Q99" s="27"/>
    </row>
    <row r="100" spans="1:17" s="44" customFormat="1" x14ac:dyDescent="0.2">
      <c r="A100" s="44" t="s">
        <v>9</v>
      </c>
      <c r="B100" s="45"/>
      <c r="C100" s="58">
        <f>(C99-C98)/C98</f>
        <v>3.4307249569301194E-2</v>
      </c>
      <c r="D100" s="58">
        <f t="shared" ref="D100:N100" si="24">(D99-D98)/D98</f>
        <v>8.0711539589538236E-2</v>
      </c>
      <c r="E100" s="58">
        <f t="shared" si="24"/>
        <v>0</v>
      </c>
      <c r="F100" s="58">
        <f t="shared" si="24"/>
        <v>-0.93635077793493637</v>
      </c>
      <c r="G100" s="58">
        <f t="shared" si="24"/>
        <v>4.2168674698795178E-2</v>
      </c>
      <c r="H100" s="58">
        <f t="shared" si="24"/>
        <v>7.2266506024096386E-2</v>
      </c>
      <c r="I100" s="58" t="e">
        <f t="shared" si="24"/>
        <v>#DIV/0!</v>
      </c>
      <c r="J100" s="58">
        <f t="shared" si="24"/>
        <v>7.0888028808420919E-2</v>
      </c>
      <c r="K100" s="58">
        <f t="shared" si="24"/>
        <v>5.7825398073351485E-2</v>
      </c>
      <c r="L100" s="58">
        <f t="shared" si="24"/>
        <v>8.126895354796787E-2</v>
      </c>
      <c r="M100" s="58">
        <f t="shared" si="24"/>
        <v>-7.6923076923076927E-2</v>
      </c>
      <c r="N100" s="58">
        <f t="shared" si="24"/>
        <v>-1.9055813403373815E-3</v>
      </c>
      <c r="Q100" s="46"/>
    </row>
    <row r="101" spans="1:17" s="21" customFormat="1" x14ac:dyDescent="0.2">
      <c r="A101" s="8"/>
      <c r="B101" s="1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/>
      <c r="N101" s="7"/>
      <c r="Q101" s="27"/>
    </row>
    <row r="102" spans="1:17" s="21" customFormat="1" x14ac:dyDescent="0.2">
      <c r="A102" s="8" t="s">
        <v>71</v>
      </c>
      <c r="B102" s="19">
        <v>2024</v>
      </c>
      <c r="C102" s="7">
        <v>4689662583</v>
      </c>
      <c r="D102" s="7">
        <v>2803493073</v>
      </c>
      <c r="E102" s="7">
        <v>69501240</v>
      </c>
      <c r="F102" s="7">
        <v>138729530</v>
      </c>
      <c r="G102" s="7">
        <v>53725000</v>
      </c>
      <c r="H102" s="7">
        <v>53723680</v>
      </c>
      <c r="I102" s="7">
        <v>3075000</v>
      </c>
      <c r="J102" s="7">
        <v>23170738</v>
      </c>
      <c r="K102" s="7">
        <v>341925188</v>
      </c>
      <c r="L102" s="7">
        <v>2461567885</v>
      </c>
      <c r="M102" s="20">
        <v>3.9</v>
      </c>
      <c r="N102" s="7">
        <v>9600114.7514999993</v>
      </c>
      <c r="Q102" s="27"/>
    </row>
    <row r="103" spans="1:17" s="21" customFormat="1" x14ac:dyDescent="0.2">
      <c r="A103" s="8" t="s">
        <v>71</v>
      </c>
      <c r="B103" s="19">
        <v>2025</v>
      </c>
      <c r="C103" s="7">
        <v>5505413542</v>
      </c>
      <c r="D103" s="7">
        <v>3125493422</v>
      </c>
      <c r="E103" s="7">
        <v>73801240</v>
      </c>
      <c r="F103" s="7">
        <v>143340430</v>
      </c>
      <c r="G103" s="7">
        <v>53350000</v>
      </c>
      <c r="H103" s="7">
        <v>54890748</v>
      </c>
      <c r="I103" s="7">
        <v>3200000</v>
      </c>
      <c r="J103" s="7">
        <v>27317371</v>
      </c>
      <c r="K103" s="7">
        <v>355899789</v>
      </c>
      <c r="L103" s="7">
        <v>2769593633</v>
      </c>
      <c r="M103" s="20">
        <v>3.9</v>
      </c>
      <c r="N103" s="7">
        <v>10801415.168699998</v>
      </c>
      <c r="Q103" s="27"/>
    </row>
    <row r="104" spans="1:17" s="44" customFormat="1" x14ac:dyDescent="0.2">
      <c r="A104" s="44" t="s">
        <v>9</v>
      </c>
      <c r="B104" s="45"/>
      <c r="C104" s="58">
        <f>(C103-C102)/C102</f>
        <v>0.17394662079892326</v>
      </c>
      <c r="D104" s="58">
        <f t="shared" ref="D104:N104" si="25">(D103-D102)/D102</f>
        <v>0.11485683774329054</v>
      </c>
      <c r="E104" s="58">
        <f t="shared" si="25"/>
        <v>6.1869399740206076E-2</v>
      </c>
      <c r="F104" s="58">
        <f t="shared" si="25"/>
        <v>3.3236615160449255E-2</v>
      </c>
      <c r="G104" s="58">
        <f t="shared" si="25"/>
        <v>-6.9799906933457421E-3</v>
      </c>
      <c r="H104" s="58">
        <f t="shared" si="25"/>
        <v>2.1723530480413852E-2</v>
      </c>
      <c r="I104" s="58">
        <f t="shared" si="25"/>
        <v>4.065040650406504E-2</v>
      </c>
      <c r="J104" s="58">
        <f t="shared" si="25"/>
        <v>0.17895990192457401</v>
      </c>
      <c r="K104" s="58">
        <f t="shared" si="25"/>
        <v>4.0870346761350616E-2</v>
      </c>
      <c r="L104" s="58">
        <f t="shared" si="25"/>
        <v>0.12513396436353003</v>
      </c>
      <c r="M104" s="58">
        <f t="shared" si="25"/>
        <v>0</v>
      </c>
      <c r="N104" s="58">
        <f t="shared" si="25"/>
        <v>0.12513396436352994</v>
      </c>
      <c r="Q104" s="46"/>
    </row>
    <row r="105" spans="1:17" s="21" customFormat="1" x14ac:dyDescent="0.2">
      <c r="A105" s="8"/>
      <c r="B105" s="1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/>
      <c r="N105" s="7"/>
      <c r="Q105" s="27"/>
    </row>
    <row r="106" spans="1:17" s="21" customFormat="1" x14ac:dyDescent="0.2">
      <c r="A106" s="8" t="s">
        <v>72</v>
      </c>
      <c r="B106" s="19">
        <v>2024</v>
      </c>
      <c r="C106" s="7">
        <v>17894149226</v>
      </c>
      <c r="D106" s="7">
        <v>13224989219</v>
      </c>
      <c r="E106" s="7">
        <v>978395780</v>
      </c>
      <c r="F106" s="7">
        <v>207070376</v>
      </c>
      <c r="G106" s="7">
        <v>571199740</v>
      </c>
      <c r="H106" s="7">
        <v>469141150</v>
      </c>
      <c r="I106" s="7">
        <v>76088760</v>
      </c>
      <c r="J106" s="7">
        <v>120026422</v>
      </c>
      <c r="K106" s="7">
        <v>2421922228</v>
      </c>
      <c r="L106" s="7">
        <v>10803066991</v>
      </c>
      <c r="M106" s="20">
        <v>6.0542999999999996</v>
      </c>
      <c r="N106" s="7">
        <v>65405008.483611301</v>
      </c>
      <c r="Q106" s="27"/>
    </row>
    <row r="107" spans="1:17" s="21" customFormat="1" x14ac:dyDescent="0.2">
      <c r="A107" s="8" t="s">
        <v>72</v>
      </c>
      <c r="B107" s="19">
        <v>2025</v>
      </c>
      <c r="C107" s="7">
        <v>18815668712</v>
      </c>
      <c r="D107" s="7">
        <v>14085370073</v>
      </c>
      <c r="E107" s="7">
        <v>989357470</v>
      </c>
      <c r="F107" s="7">
        <v>237200285</v>
      </c>
      <c r="G107" s="7">
        <v>570906360</v>
      </c>
      <c r="H107" s="7">
        <v>489799724</v>
      </c>
      <c r="I107" s="7">
        <v>83474468</v>
      </c>
      <c r="J107" s="7">
        <v>137064556</v>
      </c>
      <c r="K107" s="7">
        <v>2507802863</v>
      </c>
      <c r="L107" s="7">
        <v>11577567210</v>
      </c>
      <c r="M107" s="20">
        <v>6.0542999999999996</v>
      </c>
      <c r="N107" s="7">
        <v>70094065.159502998</v>
      </c>
      <c r="Q107" s="27"/>
    </row>
    <row r="108" spans="1:17" s="44" customFormat="1" x14ac:dyDescent="0.2">
      <c r="A108" s="44" t="s">
        <v>9</v>
      </c>
      <c r="B108" s="45"/>
      <c r="C108" s="58">
        <f>(C107-C106)/C106</f>
        <v>5.1498368229825779E-2</v>
      </c>
      <c r="D108" s="58">
        <f t="shared" ref="D108:N108" si="26">(D107-D106)/D106</f>
        <v>6.5057206456086411E-2</v>
      </c>
      <c r="E108" s="58">
        <f t="shared" si="26"/>
        <v>1.1203738021028668E-2</v>
      </c>
      <c r="F108" s="58">
        <f t="shared" si="26"/>
        <v>0.14550564683380882</v>
      </c>
      <c r="G108" s="58">
        <f t="shared" si="26"/>
        <v>-5.1362068197019842E-4</v>
      </c>
      <c r="H108" s="58">
        <f t="shared" si="26"/>
        <v>4.4034879481367174E-2</v>
      </c>
      <c r="I108" s="58">
        <f t="shared" si="26"/>
        <v>9.7067004377519098E-2</v>
      </c>
      <c r="J108" s="58">
        <f t="shared" si="26"/>
        <v>0.14195319427250777</v>
      </c>
      <c r="K108" s="58">
        <f t="shared" si="26"/>
        <v>3.5459699740614463E-2</v>
      </c>
      <c r="L108" s="58">
        <f t="shared" si="26"/>
        <v>7.1692623922931659E-2</v>
      </c>
      <c r="M108" s="58">
        <f t="shared" si="26"/>
        <v>0</v>
      </c>
      <c r="N108" s="58">
        <f t="shared" si="26"/>
        <v>7.1692623922931631E-2</v>
      </c>
      <c r="Q108" s="46"/>
    </row>
    <row r="109" spans="1:17" s="21" customFormat="1" x14ac:dyDescent="0.2">
      <c r="A109" s="8"/>
      <c r="B109" s="19"/>
      <c r="C109" s="7"/>
      <c r="D109" s="7"/>
      <c r="E109" s="7"/>
      <c r="F109" s="7"/>
      <c r="G109" s="7"/>
      <c r="H109" s="7"/>
      <c r="I109" s="7"/>
      <c r="J109" s="42"/>
      <c r="K109" s="7"/>
      <c r="L109" s="7"/>
      <c r="M109" s="20"/>
      <c r="N109" s="7"/>
      <c r="Q109" s="27"/>
    </row>
    <row r="110" spans="1:17" s="21" customFormat="1" x14ac:dyDescent="0.2">
      <c r="A110" s="8" t="s">
        <v>73</v>
      </c>
      <c r="B110" s="19">
        <v>2024</v>
      </c>
      <c r="C110" s="7">
        <v>11444619679</v>
      </c>
      <c r="D110" s="7">
        <v>8102828559</v>
      </c>
      <c r="E110" s="7">
        <v>218376969</v>
      </c>
      <c r="F110" s="7">
        <v>143890589</v>
      </c>
      <c r="G110" s="7">
        <v>546507550</v>
      </c>
      <c r="H110" s="7">
        <v>470468250</v>
      </c>
      <c r="I110" s="7">
        <v>77611340</v>
      </c>
      <c r="J110" s="7">
        <v>109992765</v>
      </c>
      <c r="K110" s="7">
        <v>1566847463</v>
      </c>
      <c r="L110" s="7">
        <v>6535981096</v>
      </c>
      <c r="M110" s="20">
        <v>7</v>
      </c>
      <c r="N110" s="7">
        <v>45751867.671999998</v>
      </c>
      <c r="Q110" s="27"/>
    </row>
    <row r="111" spans="1:17" s="21" customFormat="1" x14ac:dyDescent="0.2">
      <c r="A111" s="8" t="s">
        <v>73</v>
      </c>
      <c r="B111" s="19">
        <v>2025</v>
      </c>
      <c r="C111" s="7">
        <v>11835865438</v>
      </c>
      <c r="D111" s="7">
        <v>8606108158</v>
      </c>
      <c r="E111" s="7">
        <v>219629199</v>
      </c>
      <c r="F111" s="7">
        <v>207377883</v>
      </c>
      <c r="G111" s="7">
        <v>546980620</v>
      </c>
      <c r="H111" s="7">
        <v>491890874</v>
      </c>
      <c r="I111" s="7">
        <v>79833122</v>
      </c>
      <c r="J111" s="7">
        <v>121789287</v>
      </c>
      <c r="K111" s="7">
        <v>1667500985</v>
      </c>
      <c r="L111" s="7">
        <v>6938607173</v>
      </c>
      <c r="M111" s="20">
        <v>7</v>
      </c>
      <c r="N111" s="7">
        <v>48570250.211000003</v>
      </c>
      <c r="Q111" s="27"/>
    </row>
    <row r="112" spans="1:17" s="44" customFormat="1" x14ac:dyDescent="0.2">
      <c r="A112" s="44" t="s">
        <v>9</v>
      </c>
      <c r="B112" s="45"/>
      <c r="C112" s="58">
        <f>(C111-C110)/C110</f>
        <v>3.4185999183346041E-2</v>
      </c>
      <c r="D112" s="58">
        <f t="shared" ref="D112:N112" si="27">(D111-D110)/D110</f>
        <v>6.2111594159424202E-2</v>
      </c>
      <c r="E112" s="58">
        <f t="shared" si="27"/>
        <v>5.734258542621315E-3</v>
      </c>
      <c r="F112" s="58">
        <f t="shared" si="27"/>
        <v>0.44121922386459894</v>
      </c>
      <c r="G112" s="58">
        <f t="shared" si="27"/>
        <v>8.6562390583625056E-4</v>
      </c>
      <c r="H112" s="58">
        <f t="shared" si="27"/>
        <v>4.553468592195116E-2</v>
      </c>
      <c r="I112" s="58">
        <f t="shared" si="27"/>
        <v>2.8627027957512395E-2</v>
      </c>
      <c r="J112" s="58">
        <f t="shared" si="27"/>
        <v>0.10724816309509085</v>
      </c>
      <c r="K112" s="58">
        <f t="shared" si="27"/>
        <v>6.4239515573061248E-2</v>
      </c>
      <c r="L112" s="58">
        <f t="shared" si="27"/>
        <v>6.1601475139884648E-2</v>
      </c>
      <c r="M112" s="58">
        <f t="shared" si="27"/>
        <v>0</v>
      </c>
      <c r="N112" s="58">
        <f t="shared" si="27"/>
        <v>6.1601475139884745E-2</v>
      </c>
      <c r="Q112" s="46"/>
    </row>
    <row r="113" spans="1:17" s="21" customFormat="1" x14ac:dyDescent="0.2">
      <c r="A113" s="8"/>
      <c r="B113" s="1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"/>
      <c r="N113" s="7"/>
      <c r="Q113" s="27"/>
    </row>
    <row r="114" spans="1:17" s="21" customFormat="1" x14ac:dyDescent="0.2">
      <c r="A114" s="8" t="s">
        <v>74</v>
      </c>
      <c r="B114" s="19">
        <v>2024</v>
      </c>
      <c r="C114" s="7">
        <v>2050400027</v>
      </c>
      <c r="D114" s="7">
        <v>1257971157</v>
      </c>
      <c r="E114" s="7">
        <v>21034710</v>
      </c>
      <c r="F114" s="7">
        <v>39819330</v>
      </c>
      <c r="G114" s="7">
        <v>71221740</v>
      </c>
      <c r="H114" s="7">
        <v>64887330</v>
      </c>
      <c r="I114" s="7">
        <v>8128830</v>
      </c>
      <c r="J114" s="7">
        <v>11511251</v>
      </c>
      <c r="K114" s="7">
        <v>216603191</v>
      </c>
      <c r="L114" s="7">
        <v>1041367966</v>
      </c>
      <c r="M114" s="20">
        <v>8.1999999999999993</v>
      </c>
      <c r="N114" s="7">
        <v>8539217.3211999983</v>
      </c>
      <c r="Q114" s="27"/>
    </row>
    <row r="115" spans="1:17" s="21" customFormat="1" x14ac:dyDescent="0.2">
      <c r="A115" s="8" t="s">
        <v>74</v>
      </c>
      <c r="B115" s="19">
        <v>2025</v>
      </c>
      <c r="C115" s="7">
        <v>2274986526</v>
      </c>
      <c r="D115" s="7">
        <v>1380843026</v>
      </c>
      <c r="E115" s="7">
        <v>21253390</v>
      </c>
      <c r="F115" s="7">
        <v>40842170</v>
      </c>
      <c r="G115" s="7">
        <v>71660190</v>
      </c>
      <c r="H115" s="7">
        <v>68081952</v>
      </c>
      <c r="I115" s="7">
        <v>8879866</v>
      </c>
      <c r="J115" s="7">
        <v>13491258</v>
      </c>
      <c r="K115" s="7">
        <v>224208826</v>
      </c>
      <c r="L115" s="7">
        <v>1156634200</v>
      </c>
      <c r="M115" s="20">
        <v>7.9</v>
      </c>
      <c r="N115" s="7">
        <v>9137410.1799999997</v>
      </c>
      <c r="Q115" s="27"/>
    </row>
    <row r="116" spans="1:17" s="44" customFormat="1" x14ac:dyDescent="0.2">
      <c r="A116" s="44" t="s">
        <v>9</v>
      </c>
      <c r="B116" s="45"/>
      <c r="C116" s="58">
        <f>(C115-C114)/C114</f>
        <v>0.10953301601765927</v>
      </c>
      <c r="D116" s="58">
        <f t="shared" ref="D116:N116" si="28">(D115-D114)/D114</f>
        <v>9.7674631342918775E-2</v>
      </c>
      <c r="E116" s="58">
        <f t="shared" si="28"/>
        <v>1.0396149982576418E-2</v>
      </c>
      <c r="F116" s="58">
        <f t="shared" si="28"/>
        <v>2.5687021855967943E-2</v>
      </c>
      <c r="G116" s="58">
        <f t="shared" si="28"/>
        <v>6.1561259244719375E-3</v>
      </c>
      <c r="H116" s="58">
        <f t="shared" si="28"/>
        <v>4.9233371137323727E-2</v>
      </c>
      <c r="I116" s="58">
        <f t="shared" si="28"/>
        <v>9.239164799854345E-2</v>
      </c>
      <c r="J116" s="58">
        <f t="shared" si="28"/>
        <v>0.17200623980834057</v>
      </c>
      <c r="K116" s="58">
        <f t="shared" si="28"/>
        <v>3.5113217699549032E-2</v>
      </c>
      <c r="L116" s="58">
        <f t="shared" si="28"/>
        <v>0.11068732452252136</v>
      </c>
      <c r="M116" s="58">
        <f t="shared" si="28"/>
        <v>-3.6585365853658409E-2</v>
      </c>
      <c r="N116" s="58">
        <f t="shared" si="28"/>
        <v>7.0052422405843945E-2</v>
      </c>
      <c r="Q116" s="46"/>
    </row>
    <row r="117" spans="1:17" s="21" customFormat="1" x14ac:dyDescent="0.2">
      <c r="A117" s="8"/>
      <c r="B117" s="1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"/>
      <c r="N117" s="7"/>
      <c r="Q117" s="27"/>
    </row>
    <row r="118" spans="1:17" s="21" customFormat="1" x14ac:dyDescent="0.2">
      <c r="A118" s="8" t="s">
        <v>75</v>
      </c>
      <c r="B118" s="19">
        <v>2024</v>
      </c>
      <c r="C118" s="7">
        <v>19182581406</v>
      </c>
      <c r="D118" s="7">
        <v>13830252896</v>
      </c>
      <c r="E118" s="7">
        <v>455372210</v>
      </c>
      <c r="F118" s="7">
        <v>378286928</v>
      </c>
      <c r="G118" s="7">
        <v>371196410</v>
      </c>
      <c r="H118" s="7">
        <v>370863400</v>
      </c>
      <c r="I118" s="7">
        <v>23359250</v>
      </c>
      <c r="J118" s="7">
        <v>76447720</v>
      </c>
      <c r="K118" s="7">
        <v>1675525918</v>
      </c>
      <c r="L118" s="7">
        <v>12154726978</v>
      </c>
      <c r="M118" s="20">
        <v>3.3464</v>
      </c>
      <c r="N118" s="7">
        <v>40674578.359179199</v>
      </c>
      <c r="Q118" s="27"/>
    </row>
    <row r="119" spans="1:17" s="21" customFormat="1" x14ac:dyDescent="0.2">
      <c r="A119" s="8" t="s">
        <v>75</v>
      </c>
      <c r="B119" s="19">
        <v>2025</v>
      </c>
      <c r="C119" s="7">
        <v>20444513162</v>
      </c>
      <c r="D119" s="7">
        <v>14716596072</v>
      </c>
      <c r="E119" s="7">
        <v>498429048</v>
      </c>
      <c r="F119" s="7">
        <v>388344990</v>
      </c>
      <c r="G119" s="7">
        <v>369425000</v>
      </c>
      <c r="H119" s="7">
        <v>379828748</v>
      </c>
      <c r="I119" s="7">
        <v>25352846</v>
      </c>
      <c r="J119" s="7">
        <v>83546645</v>
      </c>
      <c r="K119" s="7">
        <v>1744927277</v>
      </c>
      <c r="L119" s="7">
        <v>12971668795</v>
      </c>
      <c r="M119" s="20">
        <v>3.3464</v>
      </c>
      <c r="N119" s="7">
        <v>43408392.455587998</v>
      </c>
      <c r="Q119" s="27"/>
    </row>
    <row r="120" spans="1:17" s="44" customFormat="1" x14ac:dyDescent="0.2">
      <c r="A120" s="44" t="s">
        <v>9</v>
      </c>
      <c r="B120" s="45"/>
      <c r="C120" s="58">
        <f>(C119-C118)/C118</f>
        <v>6.5785293923230181E-2</v>
      </c>
      <c r="D120" s="58">
        <f t="shared" ref="D120:N120" si="29">(D119-D118)/D118</f>
        <v>6.4087271770449622E-2</v>
      </c>
      <c r="E120" s="58">
        <f t="shared" si="29"/>
        <v>9.4553064623772276E-2</v>
      </c>
      <c r="F120" s="58">
        <f t="shared" si="29"/>
        <v>2.658844716939307E-2</v>
      </c>
      <c r="G120" s="58">
        <f t="shared" si="29"/>
        <v>-4.7721636100952593E-3</v>
      </c>
      <c r="H120" s="58">
        <f t="shared" si="29"/>
        <v>2.417425930949239E-2</v>
      </c>
      <c r="I120" s="58">
        <f t="shared" si="29"/>
        <v>8.5345034622258842E-2</v>
      </c>
      <c r="J120" s="58">
        <f t="shared" si="29"/>
        <v>9.2859865539482403E-2</v>
      </c>
      <c r="K120" s="58">
        <f t="shared" si="29"/>
        <v>4.1420641873950406E-2</v>
      </c>
      <c r="L120" s="58">
        <f t="shared" si="29"/>
        <v>6.7211860741805296E-2</v>
      </c>
      <c r="M120" s="58">
        <f t="shared" si="29"/>
        <v>0</v>
      </c>
      <c r="N120" s="58">
        <f t="shared" si="29"/>
        <v>6.7211860741805282E-2</v>
      </c>
      <c r="Q120" s="46"/>
    </row>
    <row r="121" spans="1:17" s="21" customFormat="1" x14ac:dyDescent="0.2">
      <c r="A121" s="8"/>
      <c r="B121" s="1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"/>
      <c r="N121" s="7"/>
      <c r="Q121" s="27"/>
    </row>
    <row r="122" spans="1:17" s="21" customFormat="1" x14ac:dyDescent="0.2">
      <c r="A122" s="8" t="s">
        <v>76</v>
      </c>
      <c r="B122" s="19">
        <v>2024</v>
      </c>
      <c r="C122" s="7">
        <v>3659261256</v>
      </c>
      <c r="D122" s="7">
        <v>2611180426</v>
      </c>
      <c r="E122" s="7">
        <v>46404770</v>
      </c>
      <c r="F122" s="7">
        <v>72302124</v>
      </c>
      <c r="G122" s="7">
        <v>80000000</v>
      </c>
      <c r="H122" s="7">
        <v>77732360</v>
      </c>
      <c r="I122" s="7">
        <v>7562710</v>
      </c>
      <c r="J122" s="7">
        <v>20231437</v>
      </c>
      <c r="K122" s="7">
        <v>304233401</v>
      </c>
      <c r="L122" s="7">
        <v>2306947025</v>
      </c>
      <c r="M122" s="20">
        <v>6.4196</v>
      </c>
      <c r="N122" s="7">
        <v>14809677.121690001</v>
      </c>
      <c r="Q122" s="27"/>
    </row>
    <row r="123" spans="1:17" s="21" customFormat="1" x14ac:dyDescent="0.2">
      <c r="A123" s="8" t="s">
        <v>76</v>
      </c>
      <c r="B123" s="19">
        <v>2025</v>
      </c>
      <c r="C123" s="7">
        <v>3803199504</v>
      </c>
      <c r="D123" s="7">
        <v>2791838834</v>
      </c>
      <c r="E123" s="7">
        <v>46895640</v>
      </c>
      <c r="F123" s="7">
        <v>74925425</v>
      </c>
      <c r="G123" s="7">
        <v>80450000</v>
      </c>
      <c r="H123" s="7">
        <v>80841046</v>
      </c>
      <c r="I123" s="7">
        <v>8025554</v>
      </c>
      <c r="J123" s="7">
        <v>21558854</v>
      </c>
      <c r="K123" s="7">
        <v>312696519</v>
      </c>
      <c r="L123" s="7">
        <v>2479142315</v>
      </c>
      <c r="M123" s="20">
        <v>6.2270000000000003</v>
      </c>
      <c r="N123" s="7">
        <v>15437619.195505001</v>
      </c>
      <c r="Q123" s="27"/>
    </row>
    <row r="124" spans="1:17" s="44" customFormat="1" x14ac:dyDescent="0.2">
      <c r="A124" s="44" t="s">
        <v>9</v>
      </c>
      <c r="B124" s="45"/>
      <c r="C124" s="58">
        <f>(C123-C122)/C122</f>
        <v>3.9335329710057737E-2</v>
      </c>
      <c r="D124" s="58">
        <f t="shared" ref="D124:N124" si="30">(D123-D122)/D122</f>
        <v>6.9186489834693637E-2</v>
      </c>
      <c r="E124" s="58">
        <f t="shared" si="30"/>
        <v>1.0578007390188552E-2</v>
      </c>
      <c r="F124" s="58">
        <f t="shared" si="30"/>
        <v>3.6282488741271282E-2</v>
      </c>
      <c r="G124" s="58">
        <f t="shared" si="30"/>
        <v>5.6249999999999998E-3</v>
      </c>
      <c r="H124" s="58">
        <f t="shared" si="30"/>
        <v>3.9992173143848973E-2</v>
      </c>
      <c r="I124" s="58">
        <f t="shared" si="30"/>
        <v>6.1200812936103591E-2</v>
      </c>
      <c r="J124" s="58">
        <f t="shared" si="30"/>
        <v>6.5611602379010453E-2</v>
      </c>
      <c r="K124" s="58">
        <f t="shared" si="30"/>
        <v>2.7817846338311816E-2</v>
      </c>
      <c r="L124" s="58">
        <f t="shared" si="30"/>
        <v>7.4642065090332971E-2</v>
      </c>
      <c r="M124" s="58">
        <f t="shared" si="30"/>
        <v>-3.0001869275344206E-2</v>
      </c>
      <c r="N124" s="58">
        <f t="shared" si="30"/>
        <v>4.2400794335706753E-2</v>
      </c>
      <c r="Q124" s="46"/>
    </row>
    <row r="126" spans="1:17" ht="15" x14ac:dyDescent="0.25">
      <c r="A126" s="1" t="s">
        <v>10</v>
      </c>
      <c r="B126" s="19">
        <v>2024</v>
      </c>
      <c r="C126" s="13">
        <f>C2+C6+C10+C14+C18+C22+C26+C30+C34+C38+C42+C46+C50+C54+C58+C62+C66+C70+C74+C78+C82+C86+C90+C94+C98+C102+C106+C110+C114+C118+C122</f>
        <v>462428686481</v>
      </c>
      <c r="D126" s="13">
        <f t="shared" ref="D126:N126" si="31">D2+D6+D10+D14+D18+D22+D26+D30+D34+D38+D42+D46+D50+D54+D58+D62+D66+D70+D74+D78+D82+D86+D90+D94+D98+D102+D106+D110+D114+D118+D122</f>
        <v>341685125826</v>
      </c>
      <c r="E126" s="13">
        <f t="shared" si="31"/>
        <v>17502522123</v>
      </c>
      <c r="F126" s="13">
        <f t="shared" si="31"/>
        <v>7042058526</v>
      </c>
      <c r="G126" s="13">
        <f t="shared" si="31"/>
        <v>10442592170</v>
      </c>
      <c r="H126" s="13">
        <f t="shared" si="31"/>
        <v>9613126350</v>
      </c>
      <c r="I126" s="13">
        <f t="shared" si="31"/>
        <v>1124362950</v>
      </c>
      <c r="J126" s="13">
        <f t="shared" si="31"/>
        <v>2631067924</v>
      </c>
      <c r="K126" s="13">
        <f t="shared" si="31"/>
        <v>48355730043</v>
      </c>
      <c r="L126" s="13">
        <f t="shared" si="31"/>
        <v>293329395783</v>
      </c>
      <c r="M126" s="13"/>
      <c r="N126" s="13">
        <f t="shared" si="31"/>
        <v>1655829557.9951437</v>
      </c>
    </row>
    <row r="127" spans="1:17" ht="15" x14ac:dyDescent="0.25">
      <c r="A127" s="1"/>
      <c r="B127" s="19">
        <v>2025</v>
      </c>
      <c r="C127" s="13">
        <f>C3+C7+C11+C15+C19+C23+C27+C31+C35+C39+C43+C47+C51+C55+C59+C63+C67+C71+C75+C79+C83+C87+C91+C95+C99+C103+C107+C111+C115+C119+C123</f>
        <v>489759884633</v>
      </c>
      <c r="D127" s="13">
        <f t="shared" ref="D127:N127" si="32">D3+D7+D11+D15+D19+D23+D27+D31+D35+D39+D43+D47+D51+D55+D59+D63+D67+D71+D75+D79+D83+D87+D91+D95+D99+D103+D107+D111+D115+D119+D123</f>
        <v>367188254307</v>
      </c>
      <c r="E127" s="13">
        <f t="shared" si="32"/>
        <v>18003499571</v>
      </c>
      <c r="F127" s="13">
        <f t="shared" si="32"/>
        <v>7625176280</v>
      </c>
      <c r="G127" s="13">
        <f t="shared" si="32"/>
        <v>10410707150</v>
      </c>
      <c r="H127" s="13">
        <f t="shared" si="32"/>
        <v>9940249078</v>
      </c>
      <c r="I127" s="13">
        <f t="shared" si="32"/>
        <v>1170682930</v>
      </c>
      <c r="J127" s="13">
        <f t="shared" si="32"/>
        <v>2971802260</v>
      </c>
      <c r="K127" s="13">
        <f t="shared" si="32"/>
        <v>50122117269</v>
      </c>
      <c r="L127" s="13">
        <f t="shared" si="32"/>
        <v>317066137038</v>
      </c>
      <c r="M127" s="13"/>
      <c r="N127" s="13">
        <f t="shared" si="32"/>
        <v>1783042684.7764742</v>
      </c>
    </row>
    <row r="128" spans="1:17" s="44" customFormat="1" x14ac:dyDescent="0.2">
      <c r="A128" s="44" t="s">
        <v>9</v>
      </c>
      <c r="B128" s="49"/>
      <c r="C128" s="58">
        <f t="shared" ref="C128:L128" si="33">(C127-C126)/C126</f>
        <v>5.9103595756538278E-2</v>
      </c>
      <c r="D128" s="58">
        <f t="shared" si="33"/>
        <v>7.4639270349705633E-2</v>
      </c>
      <c r="E128" s="58">
        <f t="shared" si="33"/>
        <v>2.8623157535774081E-2</v>
      </c>
      <c r="F128" s="58">
        <f t="shared" si="33"/>
        <v>8.2805013881533315E-2</v>
      </c>
      <c r="G128" s="58">
        <f t="shared" si="33"/>
        <v>-3.0533625637129522E-3</v>
      </c>
      <c r="H128" s="58">
        <f t="shared" si="33"/>
        <v>3.402875569195031E-2</v>
      </c>
      <c r="I128" s="58">
        <f t="shared" si="33"/>
        <v>4.1196643841741674E-2</v>
      </c>
      <c r="J128" s="58">
        <f t="shared" si="33"/>
        <v>0.12950419595476775</v>
      </c>
      <c r="K128" s="58">
        <f t="shared" si="33"/>
        <v>3.6529015784256637E-2</v>
      </c>
      <c r="L128" s="58">
        <f t="shared" si="33"/>
        <v>8.092179507491308E-2</v>
      </c>
      <c r="M128" s="58"/>
      <c r="N128" s="58">
        <f t="shared" ref="N128" si="34">(N127-N126)/N126</f>
        <v>7.6827428383002508E-2</v>
      </c>
      <c r="Q128" s="46"/>
    </row>
    <row r="130" spans="2:17" ht="15" x14ac:dyDescent="0.25">
      <c r="K130" s="15" t="s">
        <v>465</v>
      </c>
      <c r="L130" s="16">
        <v>2024</v>
      </c>
      <c r="M130" s="23">
        <f>(M2+M6+M10+M14+M18+M22+M26+M30+M34+M38+M42+M46+M50+M54+M58+M62+M66+M70+M74+M78+M82+M86+M90+M94+M98+M102+M106+M110+M114+M118+M122)/31</f>
        <v>6.0808225806451617</v>
      </c>
    </row>
    <row r="131" spans="2:17" ht="15" x14ac:dyDescent="0.25">
      <c r="K131" s="15"/>
      <c r="L131" s="16">
        <v>2025</v>
      </c>
      <c r="M131" s="23">
        <f>(M3+M7+M11+M15+M19+M23+M27+M31+M35+M39+M43+M47+M51+M55+M59+M63+M67+M71+M75+M79+M83+M87+M91+M95+M99+M103+M107+M111+M115+M119+M123)/31</f>
        <v>6.0287870967741926</v>
      </c>
    </row>
    <row r="132" spans="2:17" s="44" customFormat="1" ht="15" x14ac:dyDescent="0.25">
      <c r="B132" s="49"/>
      <c r="J132" s="46"/>
      <c r="K132" s="48" t="s">
        <v>466</v>
      </c>
      <c r="L132" s="48"/>
      <c r="M132" s="44">
        <f t="shared" ref="M132" si="35">(M131-M130)/M130</f>
        <v>-8.5573099989127259E-3</v>
      </c>
      <c r="Q132" s="46"/>
    </row>
    <row r="136" spans="2:17" s="44" customFormat="1" x14ac:dyDescent="0.2">
      <c r="B136" s="49"/>
      <c r="J136" s="46"/>
      <c r="Q136" s="46"/>
    </row>
    <row r="140" spans="2:17" s="44" customFormat="1" x14ac:dyDescent="0.2">
      <c r="B140" s="49"/>
      <c r="J140" s="46"/>
      <c r="Q140" s="46"/>
    </row>
    <row r="144" spans="2:17" s="44" customFormat="1" x14ac:dyDescent="0.2">
      <c r="B144" s="49"/>
      <c r="J144" s="46"/>
      <c r="Q144" s="46"/>
    </row>
  </sheetData>
  <phoneticPr fontId="4" type="noConversion"/>
  <pageMargins left="0.41" right="0.42" top="1.05" bottom="0.75" header="0.3" footer="0.3"/>
  <pageSetup scale="26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0" sqref="N1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77</v>
      </c>
      <c r="B2" s="19">
        <v>2024</v>
      </c>
      <c r="C2" s="7">
        <v>153507405</v>
      </c>
      <c r="D2" s="7">
        <v>130504094</v>
      </c>
      <c r="E2" s="7">
        <v>16093276</v>
      </c>
      <c r="F2" s="7">
        <v>6339629</v>
      </c>
      <c r="G2" s="7">
        <v>12420645</v>
      </c>
      <c r="H2" s="7">
        <v>7149271</v>
      </c>
      <c r="I2" s="7">
        <v>1243744</v>
      </c>
      <c r="J2" s="7">
        <v>3378270</v>
      </c>
      <c r="K2" s="7">
        <v>46624835</v>
      </c>
      <c r="L2" s="7">
        <v>83879259</v>
      </c>
      <c r="M2" s="20">
        <v>1.5</v>
      </c>
      <c r="N2" s="7">
        <v>125818.8885</v>
      </c>
    </row>
    <row r="3" spans="1:17" s="21" customFormat="1" x14ac:dyDescent="0.2">
      <c r="A3" s="8" t="s">
        <v>77</v>
      </c>
      <c r="B3" s="19">
        <v>2025</v>
      </c>
      <c r="C3" s="7">
        <v>160295507</v>
      </c>
      <c r="D3" s="7">
        <v>138085208</v>
      </c>
      <c r="E3" s="7">
        <v>16220168</v>
      </c>
      <c r="F3" s="7">
        <v>6810233</v>
      </c>
      <c r="G3" s="7">
        <v>12291250</v>
      </c>
      <c r="H3" s="7">
        <v>7528728</v>
      </c>
      <c r="I3" s="7">
        <v>1237693</v>
      </c>
      <c r="J3" s="7">
        <v>3733539</v>
      </c>
      <c r="K3" s="7">
        <v>47821611</v>
      </c>
      <c r="L3" s="7">
        <v>90263597</v>
      </c>
      <c r="M3" s="20">
        <v>1.5</v>
      </c>
      <c r="N3" s="7">
        <v>135395.39550000001</v>
      </c>
    </row>
    <row r="4" spans="1:17" s="44" customFormat="1" x14ac:dyDescent="0.2">
      <c r="A4" s="44" t="s">
        <v>9</v>
      </c>
      <c r="B4" s="45"/>
      <c r="C4" s="58">
        <f>(C3-C2)/C2</f>
        <v>4.4220029646126841E-2</v>
      </c>
      <c r="D4" s="58">
        <f t="shared" ref="D4:N4" si="0">(D3-D2)/D2</f>
        <v>5.809100517566905E-2</v>
      </c>
      <c r="E4" s="58">
        <f t="shared" si="0"/>
        <v>7.8847836823279487E-3</v>
      </c>
      <c r="F4" s="58">
        <f t="shared" si="0"/>
        <v>7.4232104118395578E-2</v>
      </c>
      <c r="G4" s="58">
        <f t="shared" si="0"/>
        <v>-1.0417735954936318E-2</v>
      </c>
      <c r="H4" s="58">
        <f t="shared" si="0"/>
        <v>5.3076320648636766E-2</v>
      </c>
      <c r="I4" s="58">
        <f t="shared" si="0"/>
        <v>-4.865149098206705E-3</v>
      </c>
      <c r="J4" s="58">
        <f t="shared" si="0"/>
        <v>0.10516299762896393</v>
      </c>
      <c r="K4" s="58">
        <f t="shared" si="0"/>
        <v>2.5668208799023096E-2</v>
      </c>
      <c r="L4" s="58">
        <f t="shared" si="0"/>
        <v>7.611342870828175E-2</v>
      </c>
      <c r="M4" s="58">
        <f t="shared" si="0"/>
        <v>0</v>
      </c>
      <c r="N4" s="58">
        <f t="shared" si="0"/>
        <v>7.6113428708281847E-2</v>
      </c>
    </row>
    <row r="6" spans="1:17" ht="15" x14ac:dyDescent="0.25">
      <c r="A6" s="1" t="s">
        <v>10</v>
      </c>
      <c r="B6" s="19">
        <v>2024</v>
      </c>
      <c r="C6" s="13">
        <f>C2</f>
        <v>153507405</v>
      </c>
      <c r="D6" s="13">
        <f t="shared" ref="D6:N6" si="1">D2</f>
        <v>130504094</v>
      </c>
      <c r="E6" s="13">
        <f t="shared" si="1"/>
        <v>16093276</v>
      </c>
      <c r="F6" s="13">
        <f t="shared" si="1"/>
        <v>6339629</v>
      </c>
      <c r="G6" s="13">
        <f t="shared" si="1"/>
        <v>12420645</v>
      </c>
      <c r="H6" s="13">
        <f t="shared" si="1"/>
        <v>7149271</v>
      </c>
      <c r="I6" s="13">
        <f t="shared" si="1"/>
        <v>1243744</v>
      </c>
      <c r="J6" s="13">
        <f t="shared" si="1"/>
        <v>3378270</v>
      </c>
      <c r="K6" s="13">
        <f t="shared" si="1"/>
        <v>46624835</v>
      </c>
      <c r="L6" s="13">
        <f t="shared" si="1"/>
        <v>83879259</v>
      </c>
      <c r="M6" s="13"/>
      <c r="N6" s="13">
        <f t="shared" si="1"/>
        <v>125818.8885</v>
      </c>
    </row>
    <row r="7" spans="1:17" ht="15" x14ac:dyDescent="0.25">
      <c r="A7" s="1"/>
      <c r="B7" s="19">
        <v>2025</v>
      </c>
      <c r="C7" s="13">
        <f>C3</f>
        <v>160295507</v>
      </c>
      <c r="D7" s="13">
        <f t="shared" ref="D7:N7" si="2">D3</f>
        <v>138085208</v>
      </c>
      <c r="E7" s="13">
        <f t="shared" si="2"/>
        <v>16220168</v>
      </c>
      <c r="F7" s="13">
        <f t="shared" si="2"/>
        <v>6810233</v>
      </c>
      <c r="G7" s="13">
        <f t="shared" si="2"/>
        <v>12291250</v>
      </c>
      <c r="H7" s="13">
        <f t="shared" si="2"/>
        <v>7528728</v>
      </c>
      <c r="I7" s="13">
        <f t="shared" si="2"/>
        <v>1237693</v>
      </c>
      <c r="J7" s="13">
        <f t="shared" si="2"/>
        <v>3733539</v>
      </c>
      <c r="K7" s="13">
        <f t="shared" si="2"/>
        <v>47821611</v>
      </c>
      <c r="L7" s="13">
        <f t="shared" si="2"/>
        <v>90263597</v>
      </c>
      <c r="M7" s="13"/>
      <c r="N7" s="13">
        <f t="shared" si="2"/>
        <v>135395.39550000001</v>
      </c>
    </row>
    <row r="8" spans="1:17" s="44" customFormat="1" x14ac:dyDescent="0.2">
      <c r="A8" s="44" t="s">
        <v>9</v>
      </c>
      <c r="B8" s="49"/>
      <c r="C8" s="58">
        <f t="shared" ref="C8:L8" si="3">(C7-C6)/C6</f>
        <v>4.4220029646126841E-2</v>
      </c>
      <c r="D8" s="58">
        <f t="shared" si="3"/>
        <v>5.809100517566905E-2</v>
      </c>
      <c r="E8" s="58">
        <f t="shared" si="3"/>
        <v>7.8847836823279487E-3</v>
      </c>
      <c r="F8" s="58">
        <f t="shared" si="3"/>
        <v>7.4232104118395578E-2</v>
      </c>
      <c r="G8" s="58">
        <f t="shared" si="3"/>
        <v>-1.0417735954936318E-2</v>
      </c>
      <c r="H8" s="58">
        <f t="shared" si="3"/>
        <v>5.3076320648636766E-2</v>
      </c>
      <c r="I8" s="58">
        <f t="shared" si="3"/>
        <v>-4.865149098206705E-3</v>
      </c>
      <c r="J8" s="58">
        <f t="shared" si="3"/>
        <v>0.10516299762896393</v>
      </c>
      <c r="K8" s="58">
        <f t="shared" si="3"/>
        <v>2.5668208799023096E-2</v>
      </c>
      <c r="L8" s="58">
        <f t="shared" si="3"/>
        <v>7.611342870828175E-2</v>
      </c>
      <c r="M8" s="58"/>
      <c r="N8" s="58">
        <f t="shared" ref="N8" si="4">(N7-N6)/N6</f>
        <v>7.6113428708281847E-2</v>
      </c>
    </row>
    <row r="10" spans="1:17" ht="15" x14ac:dyDescent="0.25">
      <c r="K10" s="15" t="s">
        <v>465</v>
      </c>
      <c r="L10" s="16">
        <v>2024</v>
      </c>
      <c r="M10" s="23">
        <f>M2</f>
        <v>1.5</v>
      </c>
    </row>
    <row r="11" spans="1:17" ht="15" x14ac:dyDescent="0.25">
      <c r="K11" s="15"/>
      <c r="L11" s="16">
        <v>2025</v>
      </c>
      <c r="M11" s="23">
        <f>M3</f>
        <v>1.5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0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0" sqref="N1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78</v>
      </c>
      <c r="B2" s="19">
        <v>2024</v>
      </c>
      <c r="C2" s="7">
        <v>7961374791</v>
      </c>
      <c r="D2" s="7">
        <v>5941424559</v>
      </c>
      <c r="E2" s="7">
        <v>324365240</v>
      </c>
      <c r="F2" s="7">
        <v>71164422</v>
      </c>
      <c r="G2" s="7">
        <v>182184023</v>
      </c>
      <c r="H2" s="7">
        <v>176278140</v>
      </c>
      <c r="I2" s="7">
        <v>0</v>
      </c>
      <c r="J2" s="7">
        <v>99111074</v>
      </c>
      <c r="K2" s="7">
        <v>853102899</v>
      </c>
      <c r="L2" s="7">
        <v>5088321660</v>
      </c>
      <c r="M2" s="20">
        <v>3.95</v>
      </c>
      <c r="N2" s="7">
        <v>20098870.557</v>
      </c>
    </row>
    <row r="3" spans="1:17" s="21" customFormat="1" x14ac:dyDescent="0.2">
      <c r="A3" s="8" t="s">
        <v>78</v>
      </c>
      <c r="B3" s="19">
        <v>2025</v>
      </c>
      <c r="C3" s="7">
        <v>7310119862</v>
      </c>
      <c r="D3" s="7">
        <v>6089600212</v>
      </c>
      <c r="E3" s="7">
        <v>325455468</v>
      </c>
      <c r="F3" s="7">
        <v>73410011</v>
      </c>
      <c r="G3" s="7">
        <v>179563272</v>
      </c>
      <c r="H3" s="7">
        <v>179158553</v>
      </c>
      <c r="I3" s="7">
        <v>0</v>
      </c>
      <c r="J3" s="7">
        <v>105078310</v>
      </c>
      <c r="K3" s="7">
        <v>862665614</v>
      </c>
      <c r="L3" s="7">
        <v>5226934598</v>
      </c>
      <c r="M3" s="20">
        <v>3.8685999999999998</v>
      </c>
      <c r="N3" s="7">
        <v>20220919.1858228</v>
      </c>
    </row>
    <row r="4" spans="1:17" s="44" customFormat="1" x14ac:dyDescent="0.2">
      <c r="A4" s="44" t="s">
        <v>9</v>
      </c>
      <c r="B4" s="45"/>
      <c r="C4" s="58">
        <f>(C3-C2)/C2</f>
        <v>-8.1801817662976548E-2</v>
      </c>
      <c r="D4" s="58">
        <f t="shared" ref="D4:N4" si="0">(D3-D2)/D2</f>
        <v>2.4939415039032225E-2</v>
      </c>
      <c r="E4" s="58">
        <f t="shared" si="0"/>
        <v>3.3611123066084395E-3</v>
      </c>
      <c r="F4" s="58">
        <f t="shared" si="0"/>
        <v>3.1554939067726849E-2</v>
      </c>
      <c r="G4" s="58">
        <f t="shared" si="0"/>
        <v>-1.4385185686672426E-2</v>
      </c>
      <c r="H4" s="58">
        <f t="shared" si="0"/>
        <v>1.6340159931344862E-2</v>
      </c>
      <c r="I4" s="58" t="e">
        <f t="shared" si="0"/>
        <v>#DIV/0!</v>
      </c>
      <c r="J4" s="58">
        <f t="shared" si="0"/>
        <v>6.020756066067854E-2</v>
      </c>
      <c r="K4" s="58">
        <f t="shared" si="0"/>
        <v>1.1209333611700692E-2</v>
      </c>
      <c r="L4" s="58">
        <f t="shared" si="0"/>
        <v>2.7241386701170146E-2</v>
      </c>
      <c r="M4" s="58">
        <f t="shared" si="0"/>
        <v>-2.060759493670895E-2</v>
      </c>
      <c r="N4" s="58">
        <f t="shared" si="0"/>
        <v>6.072412301809312E-3</v>
      </c>
    </row>
    <row r="6" spans="1:17" ht="15" x14ac:dyDescent="0.25">
      <c r="A6" s="1" t="s">
        <v>10</v>
      </c>
      <c r="B6" s="19">
        <v>2024</v>
      </c>
      <c r="C6" s="13">
        <f>C2</f>
        <v>7961374791</v>
      </c>
      <c r="D6" s="13">
        <f t="shared" ref="D6:N6" si="1">D2</f>
        <v>5941424559</v>
      </c>
      <c r="E6" s="13">
        <f t="shared" si="1"/>
        <v>324365240</v>
      </c>
      <c r="F6" s="13">
        <f t="shared" si="1"/>
        <v>71164422</v>
      </c>
      <c r="G6" s="13">
        <f t="shared" si="1"/>
        <v>182184023</v>
      </c>
      <c r="H6" s="13">
        <f t="shared" si="1"/>
        <v>176278140</v>
      </c>
      <c r="I6" s="13">
        <f t="shared" si="1"/>
        <v>0</v>
      </c>
      <c r="J6" s="13">
        <f t="shared" si="1"/>
        <v>99111074</v>
      </c>
      <c r="K6" s="13">
        <f t="shared" si="1"/>
        <v>853102899</v>
      </c>
      <c r="L6" s="13">
        <f t="shared" si="1"/>
        <v>5088321660</v>
      </c>
      <c r="M6" s="13"/>
      <c r="N6" s="13">
        <f t="shared" si="1"/>
        <v>20098870.557</v>
      </c>
    </row>
    <row r="7" spans="1:17" ht="15" x14ac:dyDescent="0.25">
      <c r="A7" s="1"/>
      <c r="B7" s="19">
        <v>2025</v>
      </c>
      <c r="C7" s="13">
        <f>C3</f>
        <v>7310119862</v>
      </c>
      <c r="D7" s="13">
        <f t="shared" ref="D7:N7" si="2">D3</f>
        <v>6089600212</v>
      </c>
      <c r="E7" s="13">
        <f t="shared" si="2"/>
        <v>325455468</v>
      </c>
      <c r="F7" s="13">
        <f t="shared" si="2"/>
        <v>73410011</v>
      </c>
      <c r="G7" s="13">
        <f t="shared" si="2"/>
        <v>179563272</v>
      </c>
      <c r="H7" s="13">
        <f t="shared" si="2"/>
        <v>179158553</v>
      </c>
      <c r="I7" s="13">
        <f t="shared" si="2"/>
        <v>0</v>
      </c>
      <c r="J7" s="13">
        <f t="shared" si="2"/>
        <v>105078310</v>
      </c>
      <c r="K7" s="13">
        <f t="shared" si="2"/>
        <v>862665614</v>
      </c>
      <c r="L7" s="13">
        <f t="shared" si="2"/>
        <v>5226934598</v>
      </c>
      <c r="M7" s="13"/>
      <c r="N7" s="13">
        <f t="shared" si="2"/>
        <v>20220919.1858228</v>
      </c>
    </row>
    <row r="8" spans="1:17" s="44" customFormat="1" ht="15" x14ac:dyDescent="0.25">
      <c r="A8" s="48" t="s">
        <v>9</v>
      </c>
      <c r="B8" s="49"/>
      <c r="C8" s="58">
        <f t="shared" ref="C8:L8" si="3">(C7-C6)/C6</f>
        <v>-8.1801817662976548E-2</v>
      </c>
      <c r="D8" s="58">
        <f t="shared" si="3"/>
        <v>2.4939415039032225E-2</v>
      </c>
      <c r="E8" s="58">
        <f t="shared" si="3"/>
        <v>3.3611123066084395E-3</v>
      </c>
      <c r="F8" s="58">
        <f t="shared" si="3"/>
        <v>3.1554939067726849E-2</v>
      </c>
      <c r="G8" s="58">
        <f t="shared" si="3"/>
        <v>-1.4385185686672426E-2</v>
      </c>
      <c r="H8" s="58">
        <f t="shared" si="3"/>
        <v>1.6340159931344862E-2</v>
      </c>
      <c r="I8" s="58" t="e">
        <f t="shared" si="3"/>
        <v>#DIV/0!</v>
      </c>
      <c r="J8" s="58">
        <f t="shared" si="3"/>
        <v>6.020756066067854E-2</v>
      </c>
      <c r="K8" s="58">
        <f t="shared" si="3"/>
        <v>1.1209333611700692E-2</v>
      </c>
      <c r="L8" s="58">
        <f t="shared" si="3"/>
        <v>2.7241386701170146E-2</v>
      </c>
      <c r="M8" s="58"/>
      <c r="N8" s="58">
        <f t="shared" ref="N8" si="4">(N7-N6)/N6</f>
        <v>6.072412301809312E-3</v>
      </c>
    </row>
    <row r="10" spans="1:17" ht="15" x14ac:dyDescent="0.25">
      <c r="K10" s="15" t="s">
        <v>465</v>
      </c>
      <c r="L10" s="16">
        <v>2024</v>
      </c>
      <c r="M10" s="23">
        <f>M2</f>
        <v>3.95</v>
      </c>
    </row>
    <row r="11" spans="1:17" ht="15" x14ac:dyDescent="0.25">
      <c r="K11" s="15"/>
      <c r="L11" s="16">
        <v>2025</v>
      </c>
      <c r="M11" s="23">
        <f>M3</f>
        <v>3.8685999999999998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-2.060759493670895E-2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4" sqref="N14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570312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79</v>
      </c>
      <c r="B2" s="19">
        <v>2024</v>
      </c>
      <c r="C2" s="7">
        <v>1042692013</v>
      </c>
      <c r="D2" s="7">
        <v>826431613</v>
      </c>
      <c r="E2" s="7">
        <v>58830191</v>
      </c>
      <c r="F2" s="7">
        <v>19012913</v>
      </c>
      <c r="G2" s="7">
        <v>17584303</v>
      </c>
      <c r="H2" s="7">
        <v>14564833</v>
      </c>
      <c r="I2" s="7">
        <v>0</v>
      </c>
      <c r="J2" s="7">
        <v>13757726</v>
      </c>
      <c r="K2" s="7">
        <v>123749966</v>
      </c>
      <c r="L2" s="7">
        <v>702681647</v>
      </c>
      <c r="M2" s="20">
        <v>6.59</v>
      </c>
      <c r="N2" s="7">
        <v>4630672.0537299998</v>
      </c>
    </row>
    <row r="3" spans="1:17" s="21" customFormat="1" x14ac:dyDescent="0.2">
      <c r="A3" s="8" t="s">
        <v>79</v>
      </c>
      <c r="B3" s="19">
        <v>2025</v>
      </c>
      <c r="C3" s="7">
        <v>1027197304</v>
      </c>
      <c r="D3" s="7">
        <v>846339807</v>
      </c>
      <c r="E3" s="7">
        <v>61215156</v>
      </c>
      <c r="F3" s="7">
        <v>19642814</v>
      </c>
      <c r="G3" s="7">
        <v>17210880</v>
      </c>
      <c r="H3" s="7">
        <v>14629598</v>
      </c>
      <c r="I3" s="7">
        <v>0</v>
      </c>
      <c r="J3" s="7">
        <v>14079333</v>
      </c>
      <c r="K3" s="7">
        <v>126777781</v>
      </c>
      <c r="L3" s="7">
        <v>719562026</v>
      </c>
      <c r="M3" s="20">
        <v>6.59</v>
      </c>
      <c r="N3" s="7">
        <v>4741913.75134</v>
      </c>
    </row>
    <row r="4" spans="1:17" s="44" customFormat="1" x14ac:dyDescent="0.2">
      <c r="A4" s="44" t="s">
        <v>9</v>
      </c>
      <c r="B4" s="45"/>
      <c r="C4" s="58">
        <f>(C3-C2)/C2</f>
        <v>-1.4860293170769688E-2</v>
      </c>
      <c r="D4" s="58">
        <f t="shared" ref="D4:N4" si="0">(D3-D2)/D2</f>
        <v>2.408934228415098E-2</v>
      </c>
      <c r="E4" s="58">
        <f t="shared" si="0"/>
        <v>4.0539813987685337E-2</v>
      </c>
      <c r="F4" s="58">
        <f t="shared" si="0"/>
        <v>3.3130167902204147E-2</v>
      </c>
      <c r="G4" s="58">
        <f t="shared" si="0"/>
        <v>-2.1236155905639251E-2</v>
      </c>
      <c r="H4" s="58">
        <f t="shared" si="0"/>
        <v>4.4466695910622524E-3</v>
      </c>
      <c r="I4" s="58" t="e">
        <f t="shared" si="0"/>
        <v>#DIV/0!</v>
      </c>
      <c r="J4" s="58">
        <f t="shared" si="0"/>
        <v>2.3376464976842828E-2</v>
      </c>
      <c r="K4" s="58">
        <f t="shared" si="0"/>
        <v>2.4467198641492958E-2</v>
      </c>
      <c r="L4" s="58">
        <f t="shared" si="0"/>
        <v>2.4022797624028452E-2</v>
      </c>
      <c r="M4" s="58">
        <f t="shared" si="0"/>
        <v>0</v>
      </c>
      <c r="N4" s="58">
        <f t="shared" si="0"/>
        <v>2.4022797624028487E-2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80</v>
      </c>
      <c r="B6" s="19">
        <v>2024</v>
      </c>
      <c r="C6" s="7">
        <v>1174124552</v>
      </c>
      <c r="D6" s="7">
        <v>962039585</v>
      </c>
      <c r="E6" s="7">
        <v>122236403</v>
      </c>
      <c r="F6" s="7">
        <v>53795666</v>
      </c>
      <c r="G6" s="7">
        <v>48870295</v>
      </c>
      <c r="H6" s="7">
        <v>36730157</v>
      </c>
      <c r="I6" s="7">
        <v>0</v>
      </c>
      <c r="J6" s="7">
        <v>17844592</v>
      </c>
      <c r="K6" s="7">
        <v>279477113</v>
      </c>
      <c r="L6" s="7">
        <v>682562472</v>
      </c>
      <c r="M6" s="20">
        <v>7.66</v>
      </c>
      <c r="N6" s="7">
        <v>5228428.5355200004</v>
      </c>
    </row>
    <row r="7" spans="1:17" s="21" customFormat="1" x14ac:dyDescent="0.2">
      <c r="A7" s="8" t="s">
        <v>80</v>
      </c>
      <c r="B7" s="19">
        <v>2025</v>
      </c>
      <c r="C7" s="7">
        <v>1189984954</v>
      </c>
      <c r="D7" s="7">
        <v>1003988771</v>
      </c>
      <c r="E7" s="7">
        <v>122994682</v>
      </c>
      <c r="F7" s="7">
        <v>54494571</v>
      </c>
      <c r="G7" s="7">
        <v>49401705</v>
      </c>
      <c r="H7" s="7">
        <v>39350452</v>
      </c>
      <c r="I7" s="7">
        <v>0</v>
      </c>
      <c r="J7" s="7">
        <v>18834976</v>
      </c>
      <c r="K7" s="7">
        <v>285076386</v>
      </c>
      <c r="L7" s="7">
        <v>718912385</v>
      </c>
      <c r="M7" s="20">
        <v>7.56</v>
      </c>
      <c r="N7" s="7">
        <v>5434977.6305999998</v>
      </c>
    </row>
    <row r="8" spans="1:17" s="44" customFormat="1" x14ac:dyDescent="0.2">
      <c r="A8" s="44" t="s">
        <v>9</v>
      </c>
      <c r="B8" s="45"/>
      <c r="C8" s="58">
        <f>(C7-C6)/C6</f>
        <v>1.3508278975159358E-2</v>
      </c>
      <c r="D8" s="58">
        <f t="shared" ref="D8:N8" si="1">(D7-D6)/D6</f>
        <v>4.3604428189927338E-2</v>
      </c>
      <c r="E8" s="58">
        <f t="shared" si="1"/>
        <v>6.2033811646110036E-3</v>
      </c>
      <c r="F8" s="58">
        <f t="shared" si="1"/>
        <v>1.2991845848697179E-2</v>
      </c>
      <c r="G8" s="58">
        <f t="shared" si="1"/>
        <v>1.0873885659990389E-2</v>
      </c>
      <c r="H8" s="58">
        <f t="shared" si="1"/>
        <v>7.1339063429541022E-2</v>
      </c>
      <c r="I8" s="58" t="e">
        <f t="shared" si="1"/>
        <v>#DIV/0!</v>
      </c>
      <c r="J8" s="58">
        <f t="shared" si="1"/>
        <v>5.5500512424156295E-2</v>
      </c>
      <c r="K8" s="58">
        <f t="shared" si="1"/>
        <v>2.0034817663226685E-2</v>
      </c>
      <c r="L8" s="58">
        <f t="shared" si="1"/>
        <v>5.3255071134353252E-2</v>
      </c>
      <c r="M8" s="58">
        <f t="shared" si="1"/>
        <v>-1.3054830287206335E-2</v>
      </c>
      <c r="N8" s="58">
        <f t="shared" si="1"/>
        <v>3.9505004931554795E-2</v>
      </c>
    </row>
    <row r="10" spans="1:17" ht="15" x14ac:dyDescent="0.25">
      <c r="A10" s="1" t="s">
        <v>10</v>
      </c>
      <c r="B10" s="19">
        <v>2024</v>
      </c>
      <c r="C10" s="13">
        <f>C2+C6</f>
        <v>2216816565</v>
      </c>
      <c r="D10" s="13">
        <f t="shared" ref="D10:N10" si="2">D2+D6</f>
        <v>1788471198</v>
      </c>
      <c r="E10" s="13">
        <f t="shared" si="2"/>
        <v>181066594</v>
      </c>
      <c r="F10" s="13">
        <f t="shared" si="2"/>
        <v>72808579</v>
      </c>
      <c r="G10" s="13">
        <f t="shared" si="2"/>
        <v>66454598</v>
      </c>
      <c r="H10" s="13">
        <f t="shared" si="2"/>
        <v>51294990</v>
      </c>
      <c r="I10" s="13">
        <f t="shared" si="2"/>
        <v>0</v>
      </c>
      <c r="J10" s="13">
        <f t="shared" si="2"/>
        <v>31602318</v>
      </c>
      <c r="K10" s="13">
        <f t="shared" si="2"/>
        <v>403227079</v>
      </c>
      <c r="L10" s="13">
        <f t="shared" si="2"/>
        <v>1385244119</v>
      </c>
      <c r="M10" s="13"/>
      <c r="N10" s="13">
        <f t="shared" si="2"/>
        <v>9859100.5892500002</v>
      </c>
    </row>
    <row r="11" spans="1:17" ht="15" x14ac:dyDescent="0.25">
      <c r="A11" s="1"/>
      <c r="B11" s="19">
        <v>2025</v>
      </c>
      <c r="C11" s="13">
        <f>C3+C7</f>
        <v>2217182258</v>
      </c>
      <c r="D11" s="13">
        <f t="shared" ref="D11:N11" si="3">D3+D7</f>
        <v>1850328578</v>
      </c>
      <c r="E11" s="13">
        <f t="shared" si="3"/>
        <v>184209838</v>
      </c>
      <c r="F11" s="13">
        <f t="shared" si="3"/>
        <v>74137385</v>
      </c>
      <c r="G11" s="13">
        <f t="shared" si="3"/>
        <v>66612585</v>
      </c>
      <c r="H11" s="13">
        <f t="shared" si="3"/>
        <v>53980050</v>
      </c>
      <c r="I11" s="13">
        <f t="shared" si="3"/>
        <v>0</v>
      </c>
      <c r="J11" s="13">
        <f t="shared" si="3"/>
        <v>32914309</v>
      </c>
      <c r="K11" s="13">
        <f t="shared" si="3"/>
        <v>411854167</v>
      </c>
      <c r="L11" s="13">
        <f t="shared" si="3"/>
        <v>1438474411</v>
      </c>
      <c r="M11" s="13"/>
      <c r="N11" s="13">
        <f t="shared" si="3"/>
        <v>10176891.38194</v>
      </c>
    </row>
    <row r="12" spans="1:17" s="44" customFormat="1" x14ac:dyDescent="0.2">
      <c r="A12" s="44" t="s">
        <v>9</v>
      </c>
      <c r="B12" s="49"/>
      <c r="C12" s="58">
        <f t="shared" ref="C12:L12" si="4">(C11-C10)/C10</f>
        <v>1.6496313036166798E-4</v>
      </c>
      <c r="D12" s="58">
        <f t="shared" si="4"/>
        <v>3.458673534646433E-2</v>
      </c>
      <c r="E12" s="58">
        <f t="shared" si="4"/>
        <v>1.7359601959486794E-2</v>
      </c>
      <c r="F12" s="58">
        <f t="shared" si="4"/>
        <v>1.8250678948149777E-2</v>
      </c>
      <c r="G12" s="58">
        <f t="shared" si="4"/>
        <v>2.3773674772662079E-3</v>
      </c>
      <c r="H12" s="58">
        <f t="shared" si="4"/>
        <v>5.2345462977963345E-2</v>
      </c>
      <c r="I12" s="58" t="e">
        <f t="shared" si="4"/>
        <v>#DIV/0!</v>
      </c>
      <c r="J12" s="58">
        <f t="shared" si="4"/>
        <v>4.1515657174261714E-2</v>
      </c>
      <c r="K12" s="58">
        <f t="shared" si="4"/>
        <v>2.1395110718742179E-2</v>
      </c>
      <c r="L12" s="58">
        <f t="shared" si="4"/>
        <v>3.8426650775768428E-2</v>
      </c>
      <c r="M12" s="58"/>
      <c r="N12" s="58">
        <f t="shared" ref="N12" si="5">(N11-N10)/N10</f>
        <v>3.2233243774437897E-2</v>
      </c>
    </row>
    <row r="14" spans="1:17" ht="15" x14ac:dyDescent="0.25">
      <c r="K14" s="15" t="s">
        <v>465</v>
      </c>
      <c r="L14" s="16">
        <v>2024</v>
      </c>
      <c r="M14" s="23">
        <f>(M2+M6)/2</f>
        <v>7.125</v>
      </c>
    </row>
    <row r="15" spans="1:17" ht="15" x14ac:dyDescent="0.25">
      <c r="K15" s="15"/>
      <c r="L15" s="16">
        <v>2025</v>
      </c>
      <c r="M15" s="23">
        <f>(M3+M7)/2</f>
        <v>7.0749999999999993</v>
      </c>
    </row>
    <row r="16" spans="1:17" s="44" customFormat="1" ht="15" x14ac:dyDescent="0.25">
      <c r="B16" s="49"/>
      <c r="J16" s="46"/>
      <c r="K16" s="48" t="s">
        <v>466</v>
      </c>
      <c r="L16" s="48"/>
      <c r="M16" s="58">
        <f t="shared" ref="M16" si="6">(M15-M14)/M14</f>
        <v>-7.0175438596492227E-3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92D050"/>
    <pageSetUpPr fitToPage="1"/>
  </sheetPr>
  <dimension ref="A1:Q148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22" sqref="N22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855468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81</v>
      </c>
      <c r="B2" s="19">
        <v>2024</v>
      </c>
      <c r="C2" s="7">
        <v>1185281432</v>
      </c>
      <c r="D2" s="7">
        <v>876226670</v>
      </c>
      <c r="E2" s="7">
        <v>26731103</v>
      </c>
      <c r="F2" s="7">
        <v>6523348</v>
      </c>
      <c r="G2" s="7">
        <v>53320917</v>
      </c>
      <c r="H2" s="7">
        <v>49284169</v>
      </c>
      <c r="I2" s="7">
        <v>3933604</v>
      </c>
      <c r="J2" s="7">
        <v>43663803</v>
      </c>
      <c r="K2" s="7">
        <v>183456944</v>
      </c>
      <c r="L2" s="7">
        <v>692769726</v>
      </c>
      <c r="M2" s="20">
        <v>5.3</v>
      </c>
      <c r="N2" s="7">
        <v>3671679.5477999998</v>
      </c>
    </row>
    <row r="3" spans="1:17" s="21" customFormat="1" x14ac:dyDescent="0.2">
      <c r="A3" s="8" t="s">
        <v>81</v>
      </c>
      <c r="B3" s="19">
        <v>2025</v>
      </c>
      <c r="C3" s="7">
        <v>1391762153</v>
      </c>
      <c r="D3" s="7">
        <v>1069031335</v>
      </c>
      <c r="E3" s="7">
        <v>68174741</v>
      </c>
      <c r="F3" s="7">
        <v>17480917</v>
      </c>
      <c r="G3" s="7">
        <v>53995051</v>
      </c>
      <c r="H3" s="7">
        <v>51729240</v>
      </c>
      <c r="I3" s="7">
        <v>4177882</v>
      </c>
      <c r="J3" s="7">
        <v>55167490</v>
      </c>
      <c r="K3" s="7">
        <v>250725321</v>
      </c>
      <c r="L3" s="7">
        <v>818306014</v>
      </c>
      <c r="M3" s="20">
        <v>5.3</v>
      </c>
      <c r="N3" s="7">
        <v>4337021.8741999995</v>
      </c>
    </row>
    <row r="4" spans="1:17" s="44" customFormat="1" x14ac:dyDescent="0.2">
      <c r="A4" s="44" t="s">
        <v>9</v>
      </c>
      <c r="B4" s="45"/>
      <c r="C4" s="58">
        <f>(C3-C2)/C2</f>
        <v>0.17420396154488987</v>
      </c>
      <c r="D4" s="58">
        <f t="shared" ref="D4:N4" si="0">(D3-D2)/D2</f>
        <v>0.22003971301170278</v>
      </c>
      <c r="E4" s="58">
        <f t="shared" si="0"/>
        <v>1.5503901204525679</v>
      </c>
      <c r="F4" s="58">
        <f t="shared" si="0"/>
        <v>1.679746197811308</v>
      </c>
      <c r="G4" s="58">
        <f t="shared" si="0"/>
        <v>1.2642955859142482E-2</v>
      </c>
      <c r="H4" s="58">
        <f t="shared" si="0"/>
        <v>4.9611691738172557E-2</v>
      </c>
      <c r="I4" s="58">
        <f t="shared" si="0"/>
        <v>6.2100302928306969E-2</v>
      </c>
      <c r="J4" s="58">
        <f t="shared" si="0"/>
        <v>0.26346049151971485</v>
      </c>
      <c r="K4" s="58">
        <f t="shared" si="0"/>
        <v>0.36667119561306982</v>
      </c>
      <c r="L4" s="58">
        <f t="shared" si="0"/>
        <v>0.18120925798076806</v>
      </c>
      <c r="M4" s="58">
        <f t="shared" si="0"/>
        <v>0</v>
      </c>
      <c r="N4" s="58">
        <f t="shared" si="0"/>
        <v>0.18120925798076798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82</v>
      </c>
      <c r="B6" s="19">
        <v>2024</v>
      </c>
      <c r="C6" s="7">
        <v>148575718</v>
      </c>
      <c r="D6" s="7">
        <v>107870983</v>
      </c>
      <c r="E6" s="7">
        <v>12204754</v>
      </c>
      <c r="F6" s="7">
        <v>1494087</v>
      </c>
      <c r="G6" s="7">
        <v>10108494</v>
      </c>
      <c r="H6" s="7">
        <v>8932979</v>
      </c>
      <c r="I6" s="7">
        <v>0</v>
      </c>
      <c r="J6" s="7">
        <v>3258597</v>
      </c>
      <c r="K6" s="7">
        <v>35998911</v>
      </c>
      <c r="L6" s="7">
        <v>71872072</v>
      </c>
      <c r="M6" s="20">
        <v>3.8847</v>
      </c>
      <c r="N6" s="7">
        <v>279201.43809840002</v>
      </c>
    </row>
    <row r="7" spans="1:17" s="21" customFormat="1" x14ac:dyDescent="0.2">
      <c r="A7" s="8" t="s">
        <v>82</v>
      </c>
      <c r="B7" s="19">
        <v>2025</v>
      </c>
      <c r="C7" s="7">
        <v>191864148</v>
      </c>
      <c r="D7" s="7">
        <v>153184486</v>
      </c>
      <c r="E7" s="7">
        <v>15356786</v>
      </c>
      <c r="F7" s="7">
        <v>9118144</v>
      </c>
      <c r="G7" s="7">
        <v>9961058</v>
      </c>
      <c r="H7" s="7">
        <v>9181227</v>
      </c>
      <c r="I7" s="7">
        <v>0</v>
      </c>
      <c r="J7" s="7">
        <v>3288505</v>
      </c>
      <c r="K7" s="7">
        <v>46905720</v>
      </c>
      <c r="L7" s="7">
        <v>106278766</v>
      </c>
      <c r="M7" s="20">
        <v>3.6073</v>
      </c>
      <c r="N7" s="7">
        <v>383379.39259179996</v>
      </c>
    </row>
    <row r="8" spans="1:17" s="44" customFormat="1" x14ac:dyDescent="0.2">
      <c r="A8" s="44" t="s">
        <v>9</v>
      </c>
      <c r="B8" s="45"/>
      <c r="C8" s="58">
        <f>(C7-C6)/C6</f>
        <v>0.29135602090780405</v>
      </c>
      <c r="D8" s="58">
        <f t="shared" ref="D8:N8" si="1">(D7-D6)/D6</f>
        <v>0.42007129016336114</v>
      </c>
      <c r="E8" s="58">
        <f t="shared" si="1"/>
        <v>0.2582626409348357</v>
      </c>
      <c r="F8" s="58">
        <f t="shared" si="1"/>
        <v>5.1028199830398098</v>
      </c>
      <c r="G8" s="58">
        <f t="shared" si="1"/>
        <v>-1.4585357621026435E-2</v>
      </c>
      <c r="H8" s="58">
        <f t="shared" si="1"/>
        <v>2.779005749369835E-2</v>
      </c>
      <c r="I8" s="58" t="e">
        <f t="shared" si="1"/>
        <v>#DIV/0!</v>
      </c>
      <c r="J8" s="58">
        <f t="shared" si="1"/>
        <v>9.1781831260508741E-3</v>
      </c>
      <c r="K8" s="58">
        <f t="shared" si="1"/>
        <v>0.30297608169313789</v>
      </c>
      <c r="L8" s="58">
        <f t="shared" si="1"/>
        <v>0.47872133142342133</v>
      </c>
      <c r="M8" s="58">
        <f t="shared" si="1"/>
        <v>-7.1408345560789788E-2</v>
      </c>
      <c r="N8" s="58">
        <f t="shared" si="1"/>
        <v>0.37312828760102629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83</v>
      </c>
      <c r="B10" s="19">
        <v>2024</v>
      </c>
      <c r="C10" s="7">
        <v>1386812321</v>
      </c>
      <c r="D10" s="7">
        <v>1133995880</v>
      </c>
      <c r="E10" s="7">
        <v>74861691</v>
      </c>
      <c r="F10" s="7">
        <v>87997057</v>
      </c>
      <c r="G10" s="7">
        <v>46530515</v>
      </c>
      <c r="H10" s="7">
        <v>44727769</v>
      </c>
      <c r="I10" s="7">
        <v>5214701</v>
      </c>
      <c r="J10" s="7">
        <v>22315282</v>
      </c>
      <c r="K10" s="7">
        <v>281647015</v>
      </c>
      <c r="L10" s="7">
        <v>852348865</v>
      </c>
      <c r="M10" s="20">
        <v>5.7</v>
      </c>
      <c r="N10" s="7">
        <v>4858388.5305000003</v>
      </c>
    </row>
    <row r="11" spans="1:17" s="21" customFormat="1" x14ac:dyDescent="0.2">
      <c r="A11" s="8" t="s">
        <v>83</v>
      </c>
      <c r="B11" s="19">
        <v>2025</v>
      </c>
      <c r="C11" s="7">
        <v>1451905767</v>
      </c>
      <c r="D11" s="7">
        <v>1204817306</v>
      </c>
      <c r="E11" s="7">
        <v>77808766</v>
      </c>
      <c r="F11" s="7">
        <v>96474528</v>
      </c>
      <c r="G11" s="7">
        <v>46340753</v>
      </c>
      <c r="H11" s="7">
        <v>45946216</v>
      </c>
      <c r="I11" s="7">
        <v>5180383</v>
      </c>
      <c r="J11" s="7">
        <v>26237715</v>
      </c>
      <c r="K11" s="7">
        <v>297988361</v>
      </c>
      <c r="L11" s="7">
        <v>906828945</v>
      </c>
      <c r="M11" s="20">
        <v>5.95</v>
      </c>
      <c r="N11" s="7">
        <v>5395632.2227499997</v>
      </c>
    </row>
    <row r="12" spans="1:17" s="44" customFormat="1" x14ac:dyDescent="0.2">
      <c r="A12" s="44" t="s">
        <v>9</v>
      </c>
      <c r="B12" s="45"/>
      <c r="C12" s="58">
        <f>(C11-C10)/C10</f>
        <v>4.6937458670011339E-2</v>
      </c>
      <c r="D12" s="58">
        <f t="shared" ref="D12:N12" si="2">(D11-D10)/D10</f>
        <v>6.245298351524875E-2</v>
      </c>
      <c r="E12" s="58">
        <f t="shared" si="2"/>
        <v>3.9366930677534391E-2</v>
      </c>
      <c r="F12" s="58">
        <f t="shared" si="2"/>
        <v>9.633811958052188E-2</v>
      </c>
      <c r="G12" s="58">
        <f t="shared" si="2"/>
        <v>-4.0782269441892059E-3</v>
      </c>
      <c r="H12" s="58">
        <f t="shared" si="2"/>
        <v>2.7241398961794852E-2</v>
      </c>
      <c r="I12" s="58">
        <f t="shared" si="2"/>
        <v>-6.5810101096879766E-3</v>
      </c>
      <c r="J12" s="58">
        <f t="shared" si="2"/>
        <v>0.17577340048850829</v>
      </c>
      <c r="K12" s="58">
        <f t="shared" si="2"/>
        <v>5.8020661074643376E-2</v>
      </c>
      <c r="L12" s="58">
        <f t="shared" si="2"/>
        <v>6.3917583793579633E-2</v>
      </c>
      <c r="M12" s="58">
        <f t="shared" si="2"/>
        <v>4.3859649122807015E-2</v>
      </c>
      <c r="N12" s="58">
        <f t="shared" si="2"/>
        <v>0.11058063571435055</v>
      </c>
    </row>
    <row r="14" spans="1:17" x14ac:dyDescent="0.2">
      <c r="A14" s="2" t="s">
        <v>481</v>
      </c>
      <c r="B14" s="19">
        <v>2024</v>
      </c>
      <c r="C14" s="13">
        <v>64783820</v>
      </c>
      <c r="D14" s="13">
        <v>52559808</v>
      </c>
      <c r="E14" s="13">
        <v>384845</v>
      </c>
      <c r="F14" s="13">
        <v>24073682</v>
      </c>
      <c r="G14" s="13">
        <v>875955</v>
      </c>
      <c r="H14" s="13">
        <v>646084</v>
      </c>
      <c r="I14" s="7">
        <v>0</v>
      </c>
      <c r="J14" s="7">
        <v>233936</v>
      </c>
      <c r="K14" s="13">
        <v>26214502</v>
      </c>
      <c r="L14" s="13">
        <v>26345306</v>
      </c>
      <c r="M14" s="18">
        <v>4.4535</v>
      </c>
      <c r="N14" s="7">
        <v>117328.820271</v>
      </c>
    </row>
    <row r="15" spans="1:17" x14ac:dyDescent="0.2">
      <c r="A15" s="2" t="s">
        <v>481</v>
      </c>
      <c r="B15" s="19">
        <v>2025</v>
      </c>
      <c r="C15" s="13">
        <v>68001219</v>
      </c>
      <c r="D15" s="13">
        <v>55732955</v>
      </c>
      <c r="E15" s="13">
        <v>409366</v>
      </c>
      <c r="F15" s="13">
        <v>23680577</v>
      </c>
      <c r="G15" s="13">
        <v>878517</v>
      </c>
      <c r="H15" s="13">
        <v>703669</v>
      </c>
      <c r="I15" s="7">
        <v>0</v>
      </c>
      <c r="J15" s="7">
        <v>234445</v>
      </c>
      <c r="K15" s="13">
        <v>25906574</v>
      </c>
      <c r="L15" s="13">
        <v>29826381</v>
      </c>
      <c r="M15" s="18">
        <v>4.4535</v>
      </c>
      <c r="N15" s="7">
        <v>132831.78778350001</v>
      </c>
    </row>
    <row r="16" spans="1:17" x14ac:dyDescent="0.2">
      <c r="A16" s="2" t="s">
        <v>9</v>
      </c>
      <c r="C16" s="58">
        <f>(C15-C14)/C14</f>
        <v>4.9663619712452894E-2</v>
      </c>
      <c r="D16" s="58">
        <f t="shared" ref="D16:N16" si="3">(D15-D14)/D14</f>
        <v>6.037211931976616E-2</v>
      </c>
      <c r="E16" s="58">
        <f t="shared" si="3"/>
        <v>6.3716561212955866E-2</v>
      </c>
      <c r="F16" s="58">
        <f t="shared" si="3"/>
        <v>-1.6329242863638391E-2</v>
      </c>
      <c r="G16" s="58">
        <f t="shared" si="3"/>
        <v>2.9248077812216379E-3</v>
      </c>
      <c r="H16" s="58">
        <f t="shared" si="3"/>
        <v>8.9129277307594679E-2</v>
      </c>
      <c r="I16" s="58" t="e">
        <f t="shared" si="3"/>
        <v>#DIV/0!</v>
      </c>
      <c r="J16" s="58">
        <f t="shared" si="3"/>
        <v>2.1758087682101088E-3</v>
      </c>
      <c r="K16" s="58">
        <f t="shared" si="3"/>
        <v>-1.1746475290661635E-2</v>
      </c>
      <c r="L16" s="58">
        <f t="shared" si="3"/>
        <v>0.13213264632416871</v>
      </c>
      <c r="M16" s="58">
        <f t="shared" si="3"/>
        <v>0</v>
      </c>
      <c r="N16" s="58">
        <f t="shared" si="3"/>
        <v>0.13213264632416877</v>
      </c>
    </row>
    <row r="18" spans="1:14" ht="15" x14ac:dyDescent="0.25">
      <c r="A18" s="1" t="s">
        <v>10</v>
      </c>
      <c r="B18" s="19">
        <v>2024</v>
      </c>
      <c r="C18" s="13">
        <f>C2+C6+C10+C14</f>
        <v>2785453291</v>
      </c>
      <c r="D18" s="13">
        <f t="shared" ref="D18:N18" si="4">D2+D6+D10+D14</f>
        <v>2170653341</v>
      </c>
      <c r="E18" s="13">
        <f t="shared" si="4"/>
        <v>114182393</v>
      </c>
      <c r="F18" s="13">
        <f t="shared" si="4"/>
        <v>120088174</v>
      </c>
      <c r="G18" s="13">
        <f t="shared" si="4"/>
        <v>110835881</v>
      </c>
      <c r="H18" s="13">
        <f t="shared" si="4"/>
        <v>103591001</v>
      </c>
      <c r="I18" s="13">
        <f t="shared" si="4"/>
        <v>9148305</v>
      </c>
      <c r="J18" s="13">
        <f t="shared" si="4"/>
        <v>69471618</v>
      </c>
      <c r="K18" s="13">
        <f t="shared" si="4"/>
        <v>527317372</v>
      </c>
      <c r="L18" s="13">
        <f t="shared" si="4"/>
        <v>1643335969</v>
      </c>
      <c r="M18" s="13"/>
      <c r="N18" s="13">
        <f t="shared" si="4"/>
        <v>8926598.3366694003</v>
      </c>
    </row>
    <row r="19" spans="1:14" ht="15" x14ac:dyDescent="0.25">
      <c r="A19" s="1"/>
      <c r="B19" s="19">
        <v>2025</v>
      </c>
      <c r="C19" s="13">
        <f>C3+C7+C11+C15</f>
        <v>3103533287</v>
      </c>
      <c r="D19" s="13">
        <f t="shared" ref="D19:N19" si="5">D3+D7+D11+D15</f>
        <v>2482766082</v>
      </c>
      <c r="E19" s="13">
        <f t="shared" si="5"/>
        <v>161749659</v>
      </c>
      <c r="F19" s="13">
        <f t="shared" si="5"/>
        <v>146754166</v>
      </c>
      <c r="G19" s="13">
        <f t="shared" si="5"/>
        <v>111175379</v>
      </c>
      <c r="H19" s="13">
        <f t="shared" si="5"/>
        <v>107560352</v>
      </c>
      <c r="I19" s="13">
        <f t="shared" si="5"/>
        <v>9358265</v>
      </c>
      <c r="J19" s="13">
        <f t="shared" si="5"/>
        <v>84928155</v>
      </c>
      <c r="K19" s="13">
        <f t="shared" si="5"/>
        <v>621525976</v>
      </c>
      <c r="L19" s="13">
        <f t="shared" si="5"/>
        <v>1861240106</v>
      </c>
      <c r="M19" s="13"/>
      <c r="N19" s="13">
        <f t="shared" si="5"/>
        <v>10248865.277325299</v>
      </c>
    </row>
    <row r="20" spans="1:14" s="44" customFormat="1" ht="15" x14ac:dyDescent="0.25">
      <c r="A20" s="48" t="s">
        <v>9</v>
      </c>
      <c r="B20" s="49"/>
      <c r="C20" s="58">
        <f t="shared" ref="C20:L20" si="6">(C19-C18)/C18</f>
        <v>0.11419326148018326</v>
      </c>
      <c r="D20" s="58">
        <f t="shared" si="6"/>
        <v>0.14378746486355695</v>
      </c>
      <c r="E20" s="58">
        <f t="shared" si="6"/>
        <v>0.41659020055745372</v>
      </c>
      <c r="F20" s="58">
        <f t="shared" si="6"/>
        <v>0.22205343883403539</v>
      </c>
      <c r="G20" s="58">
        <f t="shared" si="6"/>
        <v>3.063069440482004E-3</v>
      </c>
      <c r="H20" s="58">
        <f t="shared" si="6"/>
        <v>3.8317527214550229E-2</v>
      </c>
      <c r="I20" s="58">
        <f t="shared" si="6"/>
        <v>2.2950699610474291E-2</v>
      </c>
      <c r="J20" s="58">
        <f t="shared" si="6"/>
        <v>0.2224870737860172</v>
      </c>
      <c r="K20" s="58">
        <f t="shared" si="6"/>
        <v>0.17865636332572787</v>
      </c>
      <c r="L20" s="58">
        <f t="shared" si="6"/>
        <v>0.13259865365972526</v>
      </c>
      <c r="M20" s="58"/>
      <c r="N20" s="58">
        <f t="shared" ref="N20" si="7">(N19-N18)/N18</f>
        <v>0.14812663130861209</v>
      </c>
    </row>
    <row r="22" spans="1:14" ht="15" x14ac:dyDescent="0.25">
      <c r="K22" s="15" t="s">
        <v>465</v>
      </c>
      <c r="L22" s="16">
        <v>2024</v>
      </c>
      <c r="M22" s="23">
        <f>(M2+M6+M10+M14)/4</f>
        <v>4.8345500000000001</v>
      </c>
    </row>
    <row r="23" spans="1:14" ht="15" x14ac:dyDescent="0.25">
      <c r="K23" s="15"/>
      <c r="L23" s="16">
        <v>2025</v>
      </c>
      <c r="M23" s="23">
        <f>(M3+M7+M11+M15)/4</f>
        <v>4.8277000000000001</v>
      </c>
    </row>
    <row r="24" spans="1:14" s="44" customFormat="1" ht="15" x14ac:dyDescent="0.25">
      <c r="B24" s="49"/>
      <c r="J24" s="46"/>
      <c r="K24" s="48" t="s">
        <v>466</v>
      </c>
      <c r="L24" s="48"/>
      <c r="M24" s="58">
        <f t="shared" ref="M24" si="8">(M23-M22)/M22</f>
        <v>-1.4168847152268614E-3</v>
      </c>
    </row>
    <row r="28" spans="1:14" s="44" customFormat="1" x14ac:dyDescent="0.2">
      <c r="B28" s="49"/>
      <c r="J28" s="46"/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  <row r="148" spans="2:10" s="44" customFormat="1" x14ac:dyDescent="0.2">
      <c r="B148" s="49"/>
      <c r="J148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92D050"/>
    <pageSetUpPr fitToPage="1"/>
  </sheetPr>
  <dimension ref="A1:Q144"/>
  <sheetViews>
    <sheetView zoomScale="85" zoomScaleNormal="85" workbookViewId="0">
      <pane xSplit="2" ySplit="1" topLeftCell="F2" activePane="bottomRight" state="frozen"/>
      <selection sqref="A1:XFD1048576"/>
      <selection pane="topRight" sqref="A1:XFD1048576"/>
      <selection pane="bottomLeft" sqref="A1:XFD1048576"/>
      <selection pane="bottomRight" activeCell="O2" sqref="O2:O15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855468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ht="15" x14ac:dyDescent="0.25">
      <c r="A2" s="8" t="s">
        <v>84</v>
      </c>
      <c r="B2" s="19">
        <v>2024</v>
      </c>
      <c r="C2" s="7">
        <v>192236302</v>
      </c>
      <c r="D2" s="7">
        <v>164692054</v>
      </c>
      <c r="E2" s="7">
        <v>23169749</v>
      </c>
      <c r="F2" s="7">
        <v>4180360</v>
      </c>
      <c r="G2" s="7">
        <v>2707385</v>
      </c>
      <c r="H2" s="7">
        <v>2501996</v>
      </c>
      <c r="I2" s="7">
        <v>0</v>
      </c>
      <c r="J2" s="7">
        <v>881422</v>
      </c>
      <c r="K2" s="7">
        <v>33440912</v>
      </c>
      <c r="L2" s="7">
        <v>131251142</v>
      </c>
      <c r="M2" s="20">
        <v>6.9333</v>
      </c>
      <c r="N2" s="7">
        <v>910003.54282860004</v>
      </c>
      <c r="P2" s="62"/>
    </row>
    <row r="3" spans="1:17" s="21" customFormat="1" ht="15" x14ac:dyDescent="0.25">
      <c r="A3" s="8" t="s">
        <v>84</v>
      </c>
      <c r="B3" s="19">
        <v>2025</v>
      </c>
      <c r="C3" s="7">
        <v>198668120</v>
      </c>
      <c r="D3" s="7">
        <v>173909183</v>
      </c>
      <c r="E3" s="7">
        <v>23663167</v>
      </c>
      <c r="F3" s="7">
        <v>4345232</v>
      </c>
      <c r="G3" s="7">
        <v>2807599</v>
      </c>
      <c r="H3" s="7">
        <v>2677329</v>
      </c>
      <c r="I3" s="7">
        <v>0</v>
      </c>
      <c r="J3" s="7">
        <v>1069903</v>
      </c>
      <c r="K3" s="7">
        <v>34563230</v>
      </c>
      <c r="L3" s="7">
        <v>139345953</v>
      </c>
      <c r="M3" s="20">
        <v>6.6558000000000002</v>
      </c>
      <c r="N3" s="7">
        <v>927458.79397740006</v>
      </c>
      <c r="P3" s="62"/>
    </row>
    <row r="4" spans="1:17" s="44" customFormat="1" x14ac:dyDescent="0.2">
      <c r="A4" s="44" t="s">
        <v>9</v>
      </c>
      <c r="B4" s="45"/>
      <c r="C4" s="58">
        <f>(C3-C2)/C2</f>
        <v>3.3457874153238761E-2</v>
      </c>
      <c r="D4" s="58">
        <f t="shared" ref="D4:N4" si="0">(D3-D2)/D2</f>
        <v>5.5965839129069335E-2</v>
      </c>
      <c r="E4" s="58">
        <f t="shared" si="0"/>
        <v>2.1295785293142366E-2</v>
      </c>
      <c r="F4" s="58">
        <f t="shared" si="0"/>
        <v>3.94396654833555E-2</v>
      </c>
      <c r="G4" s="58">
        <f t="shared" si="0"/>
        <v>3.7015053270960725E-2</v>
      </c>
      <c r="H4" s="58">
        <f t="shared" si="0"/>
        <v>7.0077250323341847E-2</v>
      </c>
      <c r="I4" s="58" t="e">
        <f t="shared" si="0"/>
        <v>#DIV/0!</v>
      </c>
      <c r="J4" s="58">
        <f t="shared" si="0"/>
        <v>0.2138374127262537</v>
      </c>
      <c r="K4" s="58">
        <f t="shared" si="0"/>
        <v>3.3561225842166025E-2</v>
      </c>
      <c r="L4" s="58">
        <f t="shared" si="0"/>
        <v>6.1674213851792621E-2</v>
      </c>
      <c r="M4" s="58">
        <f t="shared" si="0"/>
        <v>-4.002423088572539E-2</v>
      </c>
      <c r="N4" s="58">
        <f t="shared" si="0"/>
        <v>1.9181519991167472E-2</v>
      </c>
      <c r="O4" s="21"/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ht="15" x14ac:dyDescent="0.25">
      <c r="A6" s="8" t="s">
        <v>85</v>
      </c>
      <c r="B6" s="19">
        <v>2024</v>
      </c>
      <c r="C6" s="7">
        <v>23785542454</v>
      </c>
      <c r="D6" s="7">
        <v>17716286294</v>
      </c>
      <c r="E6" s="7">
        <v>137490018</v>
      </c>
      <c r="F6" s="7">
        <v>100920692</v>
      </c>
      <c r="G6" s="7">
        <v>155271523</v>
      </c>
      <c r="H6" s="7">
        <v>153698037</v>
      </c>
      <c r="I6" s="7">
        <v>0</v>
      </c>
      <c r="J6" s="7">
        <v>60868659</v>
      </c>
      <c r="K6" s="7">
        <v>608248929</v>
      </c>
      <c r="L6" s="7">
        <v>17108037365</v>
      </c>
      <c r="M6" s="20">
        <v>1.24</v>
      </c>
      <c r="N6" s="7">
        <v>21213966.332599998</v>
      </c>
      <c r="P6" s="62"/>
    </row>
    <row r="7" spans="1:17" s="27" customFormat="1" ht="15" x14ac:dyDescent="0.25">
      <c r="A7" s="41" t="s">
        <v>85</v>
      </c>
      <c r="B7" s="19">
        <v>2025</v>
      </c>
      <c r="C7" s="42">
        <v>24094764328</v>
      </c>
      <c r="D7" s="42">
        <v>19062640863</v>
      </c>
      <c r="E7" s="42">
        <v>151965353</v>
      </c>
      <c r="F7" s="42">
        <v>112854595</v>
      </c>
      <c r="G7" s="42">
        <v>155550000</v>
      </c>
      <c r="H7" s="42">
        <v>158300040</v>
      </c>
      <c r="I7" s="7">
        <v>0</v>
      </c>
      <c r="J7" s="7">
        <v>65168956</v>
      </c>
      <c r="K7" s="42">
        <v>643838944</v>
      </c>
      <c r="L7" s="42">
        <v>18418801919</v>
      </c>
      <c r="M7" s="20">
        <v>1.2669999999999999</v>
      </c>
      <c r="N7" s="7">
        <v>23336622.031372998</v>
      </c>
      <c r="O7" s="21"/>
      <c r="P7" s="62"/>
    </row>
    <row r="8" spans="1:17" s="44" customFormat="1" x14ac:dyDescent="0.2">
      <c r="A8" s="44" t="s">
        <v>9</v>
      </c>
      <c r="B8" s="45"/>
      <c r="C8" s="58">
        <f>(C7-C6)/C6</f>
        <v>1.3000412944040229E-2</v>
      </c>
      <c r="D8" s="58">
        <f t="shared" ref="D8:N8" si="1">(D7-D6)/D6</f>
        <v>7.5995304357661678E-2</v>
      </c>
      <c r="E8" s="58">
        <f t="shared" si="1"/>
        <v>0.10528280678528967</v>
      </c>
      <c r="F8" s="58">
        <f t="shared" si="1"/>
        <v>0.11825030886629276</v>
      </c>
      <c r="G8" s="58">
        <f t="shared" si="1"/>
        <v>1.793484050517106E-3</v>
      </c>
      <c r="H8" s="58">
        <f t="shared" si="1"/>
        <v>2.9941846296969946E-2</v>
      </c>
      <c r="I8" s="58" t="e">
        <f t="shared" si="1"/>
        <v>#DIV/0!</v>
      </c>
      <c r="J8" s="58">
        <f t="shared" si="1"/>
        <v>7.0648788237638024E-2</v>
      </c>
      <c r="K8" s="58">
        <f t="shared" si="1"/>
        <v>5.8512252637275095E-2</v>
      </c>
      <c r="L8" s="58">
        <f t="shared" si="1"/>
        <v>7.6616886322775454E-2</v>
      </c>
      <c r="M8" s="58">
        <f t="shared" si="1"/>
        <v>2.1774193548387027E-2</v>
      </c>
      <c r="N8" s="58">
        <f t="shared" si="1"/>
        <v>0.10005935078302947</v>
      </c>
      <c r="O8" s="21"/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ht="15" x14ac:dyDescent="0.25">
      <c r="A10" s="8" t="s">
        <v>86</v>
      </c>
      <c r="B10" s="19">
        <v>2024</v>
      </c>
      <c r="C10" s="7">
        <v>54642016243</v>
      </c>
      <c r="D10" s="7">
        <v>40229173219</v>
      </c>
      <c r="E10" s="7">
        <v>709140979</v>
      </c>
      <c r="F10" s="7">
        <v>703878510</v>
      </c>
      <c r="G10" s="7">
        <v>176496154</v>
      </c>
      <c r="H10" s="7">
        <v>166694694</v>
      </c>
      <c r="I10" s="7">
        <v>2599643</v>
      </c>
      <c r="J10" s="7">
        <v>60128457</v>
      </c>
      <c r="K10" s="7">
        <v>1818938437</v>
      </c>
      <c r="L10" s="7">
        <v>38410234782</v>
      </c>
      <c r="M10" s="20">
        <v>1.23</v>
      </c>
      <c r="N10" s="7">
        <v>47244588.781860001</v>
      </c>
      <c r="P10" s="62"/>
    </row>
    <row r="11" spans="1:17" s="21" customFormat="1" ht="15" x14ac:dyDescent="0.25">
      <c r="A11" s="8" t="s">
        <v>86</v>
      </c>
      <c r="B11" s="19">
        <v>2025</v>
      </c>
      <c r="C11" s="7">
        <v>55512780552</v>
      </c>
      <c r="D11" s="7">
        <v>43254101602</v>
      </c>
      <c r="E11" s="7">
        <v>757090291</v>
      </c>
      <c r="F11" s="7">
        <v>797436790</v>
      </c>
      <c r="G11" s="7">
        <v>175349449</v>
      </c>
      <c r="H11" s="7">
        <v>170105606</v>
      </c>
      <c r="I11" s="7">
        <v>2295923</v>
      </c>
      <c r="J11" s="7">
        <v>61142947</v>
      </c>
      <c r="K11" s="7">
        <v>1963421006</v>
      </c>
      <c r="L11" s="7">
        <v>41290680596</v>
      </c>
      <c r="M11" s="20">
        <v>1.23</v>
      </c>
      <c r="N11" s="7">
        <v>50787537.133079998</v>
      </c>
      <c r="P11" s="62"/>
    </row>
    <row r="12" spans="1:17" s="44" customFormat="1" x14ac:dyDescent="0.2">
      <c r="A12" s="44" t="s">
        <v>9</v>
      </c>
      <c r="B12" s="45"/>
      <c r="C12" s="58">
        <f>(C11-C10)/C10</f>
        <v>1.5935801218015095E-2</v>
      </c>
      <c r="D12" s="58">
        <f t="shared" ref="D12:N12" si="2">(D11-D10)/D10</f>
        <v>7.5192407423659013E-2</v>
      </c>
      <c r="E12" s="58">
        <f t="shared" si="2"/>
        <v>6.7616050150727511E-2</v>
      </c>
      <c r="F12" s="58">
        <f t="shared" si="2"/>
        <v>0.13291822192440567</v>
      </c>
      <c r="G12" s="58">
        <f t="shared" si="2"/>
        <v>-6.4970537544971089E-3</v>
      </c>
      <c r="H12" s="58">
        <f t="shared" si="2"/>
        <v>2.0462031023015047E-2</v>
      </c>
      <c r="I12" s="58">
        <f t="shared" si="2"/>
        <v>-0.11683142646894208</v>
      </c>
      <c r="J12" s="58">
        <f t="shared" si="2"/>
        <v>1.687204446307345E-2</v>
      </c>
      <c r="K12" s="58">
        <f t="shared" si="2"/>
        <v>7.9432357940765211E-2</v>
      </c>
      <c r="L12" s="58">
        <f t="shared" si="2"/>
        <v>7.4991622163940772E-2</v>
      </c>
      <c r="M12" s="58">
        <f t="shared" si="2"/>
        <v>0</v>
      </c>
      <c r="N12" s="58">
        <f t="shared" si="2"/>
        <v>7.4991622163940702E-2</v>
      </c>
      <c r="O12" s="21"/>
    </row>
    <row r="13" spans="1:17" x14ac:dyDescent="0.2">
      <c r="O13" s="21"/>
    </row>
    <row r="14" spans="1:17" ht="15" x14ac:dyDescent="0.25">
      <c r="A14" s="1" t="s">
        <v>10</v>
      </c>
      <c r="B14" s="19">
        <v>2024</v>
      </c>
      <c r="C14" s="13">
        <f>C2+C6+C10</f>
        <v>78619794999</v>
      </c>
      <c r="D14" s="13">
        <f t="shared" ref="D14:N14" si="3">D2+D6+D10</f>
        <v>58110151567</v>
      </c>
      <c r="E14" s="13">
        <f t="shared" si="3"/>
        <v>869800746</v>
      </c>
      <c r="F14" s="13">
        <f t="shared" si="3"/>
        <v>808979562</v>
      </c>
      <c r="G14" s="13">
        <f t="shared" si="3"/>
        <v>334475062</v>
      </c>
      <c r="H14" s="13">
        <f t="shared" si="3"/>
        <v>322894727</v>
      </c>
      <c r="I14" s="13">
        <f t="shared" si="3"/>
        <v>2599643</v>
      </c>
      <c r="J14" s="13">
        <f t="shared" si="3"/>
        <v>121878538</v>
      </c>
      <c r="K14" s="13">
        <f t="shared" si="3"/>
        <v>2460628278</v>
      </c>
      <c r="L14" s="13">
        <f t="shared" si="3"/>
        <v>55649523289</v>
      </c>
      <c r="M14" s="13"/>
      <c r="N14" s="13">
        <f t="shared" si="3"/>
        <v>69368558.657288596</v>
      </c>
      <c r="O14" s="21"/>
    </row>
    <row r="15" spans="1:17" ht="15" x14ac:dyDescent="0.25">
      <c r="A15" s="1"/>
      <c r="B15" s="19">
        <v>2025</v>
      </c>
      <c r="C15" s="13">
        <f>C3+C7+C11</f>
        <v>79806213000</v>
      </c>
      <c r="D15" s="13">
        <f t="shared" ref="D15:N15" si="4">D3+D7+D11</f>
        <v>62490651648</v>
      </c>
      <c r="E15" s="13">
        <f t="shared" si="4"/>
        <v>932718811</v>
      </c>
      <c r="F15" s="13">
        <f t="shared" si="4"/>
        <v>914636617</v>
      </c>
      <c r="G15" s="13">
        <f t="shared" si="4"/>
        <v>333707048</v>
      </c>
      <c r="H15" s="13">
        <f t="shared" si="4"/>
        <v>331082975</v>
      </c>
      <c r="I15" s="13">
        <f t="shared" si="4"/>
        <v>2295923</v>
      </c>
      <c r="J15" s="13">
        <f t="shared" si="4"/>
        <v>127381806</v>
      </c>
      <c r="K15" s="13">
        <f t="shared" si="4"/>
        <v>2641823180</v>
      </c>
      <c r="L15" s="13">
        <f t="shared" si="4"/>
        <v>59848828468</v>
      </c>
      <c r="M15" s="13"/>
      <c r="N15" s="13">
        <f t="shared" si="4"/>
        <v>75051617.958430395</v>
      </c>
      <c r="O15" s="21"/>
    </row>
    <row r="16" spans="1:17" s="44" customFormat="1" x14ac:dyDescent="0.2">
      <c r="A16" s="44" t="s">
        <v>9</v>
      </c>
      <c r="B16" s="49"/>
      <c r="C16" s="58">
        <f t="shared" ref="C16:L16" si="5">(C15-C14)/C14</f>
        <v>1.5090576120366258E-2</v>
      </c>
      <c r="D16" s="58">
        <f t="shared" si="5"/>
        <v>7.538269928532812E-2</v>
      </c>
      <c r="E16" s="58">
        <f t="shared" si="5"/>
        <v>7.233618192367014E-2</v>
      </c>
      <c r="F16" s="58">
        <f t="shared" si="5"/>
        <v>0.13060534525592873</v>
      </c>
      <c r="G16" s="58">
        <f t="shared" si="5"/>
        <v>-2.2961771661170961E-3</v>
      </c>
      <c r="H16" s="58">
        <f t="shared" si="5"/>
        <v>2.535887803457379E-2</v>
      </c>
      <c r="I16" s="58">
        <f t="shared" si="5"/>
        <v>-0.11683142646894208</v>
      </c>
      <c r="J16" s="58">
        <f t="shared" si="5"/>
        <v>4.5153708686594192E-2</v>
      </c>
      <c r="K16" s="58">
        <f t="shared" si="5"/>
        <v>7.3637657349559238E-2</v>
      </c>
      <c r="L16" s="58">
        <f t="shared" si="5"/>
        <v>7.5459858967562049E-2</v>
      </c>
      <c r="M16" s="58"/>
      <c r="N16" s="58">
        <f t="shared" ref="N16" si="6">(N15-N14)/N14</f>
        <v>8.192557854947842E-2</v>
      </c>
    </row>
    <row r="18" spans="2:13" ht="15" x14ac:dyDescent="0.25">
      <c r="K18" s="15" t="s">
        <v>465</v>
      </c>
      <c r="L18" s="16">
        <v>2024</v>
      </c>
      <c r="M18" s="23">
        <f>(M2+M6+M10)/3</f>
        <v>3.1344333333333334</v>
      </c>
    </row>
    <row r="19" spans="2:13" ht="15" x14ac:dyDescent="0.25">
      <c r="K19" s="15"/>
      <c r="L19" s="16">
        <v>2025</v>
      </c>
      <c r="M19" s="23">
        <f>(M3+M7+M11)/3</f>
        <v>3.0509333333333335</v>
      </c>
    </row>
    <row r="20" spans="2:13" s="44" customFormat="1" ht="15" x14ac:dyDescent="0.25">
      <c r="B20" s="49"/>
      <c r="J20" s="46"/>
      <c r="K20" s="48" t="s">
        <v>466</v>
      </c>
      <c r="L20" s="48"/>
      <c r="M20" s="58">
        <f t="shared" ref="M20" si="7">(M19-M18)/M18</f>
        <v>-2.6639583975838238E-2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0" sqref="N1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7.14062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87</v>
      </c>
      <c r="B2" s="19">
        <v>2024</v>
      </c>
      <c r="C2" s="7">
        <v>1638930130</v>
      </c>
      <c r="D2" s="7">
        <v>1475063248</v>
      </c>
      <c r="E2" s="7">
        <v>189492903</v>
      </c>
      <c r="F2" s="7">
        <v>73006616</v>
      </c>
      <c r="G2" s="7">
        <v>42657918</v>
      </c>
      <c r="H2" s="7">
        <v>31587942</v>
      </c>
      <c r="I2" s="7">
        <v>2552637</v>
      </c>
      <c r="J2" s="7">
        <v>22193682</v>
      </c>
      <c r="K2" s="7">
        <v>361491698</v>
      </c>
      <c r="L2" s="7">
        <v>1113571550</v>
      </c>
      <c r="M2" s="20">
        <v>4.9000000000000004</v>
      </c>
      <c r="N2" s="7">
        <v>5456500.5949999997</v>
      </c>
    </row>
    <row r="3" spans="1:17" s="21" customFormat="1" x14ac:dyDescent="0.2">
      <c r="A3" s="8" t="s">
        <v>87</v>
      </c>
      <c r="B3" s="19">
        <v>2025</v>
      </c>
      <c r="C3" s="7">
        <v>1717050562</v>
      </c>
      <c r="D3" s="7">
        <v>1574280824</v>
      </c>
      <c r="E3" s="7">
        <v>200720973</v>
      </c>
      <c r="F3" s="7">
        <v>76274664</v>
      </c>
      <c r="G3" s="7">
        <v>42657177</v>
      </c>
      <c r="H3" s="7">
        <v>33154803</v>
      </c>
      <c r="I3" s="7">
        <v>2342168</v>
      </c>
      <c r="J3" s="7">
        <v>24671673</v>
      </c>
      <c r="K3" s="7">
        <v>379821458</v>
      </c>
      <c r="L3" s="7">
        <v>1194459366</v>
      </c>
      <c r="M3" s="20">
        <v>4.9000000000000004</v>
      </c>
      <c r="N3" s="7">
        <v>5852850.8934000004</v>
      </c>
    </row>
    <row r="4" spans="1:17" s="44" customFormat="1" x14ac:dyDescent="0.2">
      <c r="A4" s="44" t="s">
        <v>9</v>
      </c>
      <c r="B4" s="45"/>
      <c r="C4" s="58">
        <f>(C3-C2)/C2</f>
        <v>4.7665504813191761E-2</v>
      </c>
      <c r="D4" s="58">
        <f t="shared" ref="D4:N4" si="0">(D3-D2)/D2</f>
        <v>6.7263268971365489E-2</v>
      </c>
      <c r="E4" s="58">
        <f t="shared" si="0"/>
        <v>5.9253248128242564E-2</v>
      </c>
      <c r="F4" s="58">
        <f t="shared" si="0"/>
        <v>4.476372387949059E-2</v>
      </c>
      <c r="G4" s="58">
        <f t="shared" si="0"/>
        <v>-1.7370749317864035E-5</v>
      </c>
      <c r="H4" s="58">
        <f t="shared" si="0"/>
        <v>4.9603136538619703E-2</v>
      </c>
      <c r="I4" s="58">
        <f t="shared" si="0"/>
        <v>-8.2451598092482398E-2</v>
      </c>
      <c r="J4" s="58">
        <f t="shared" si="0"/>
        <v>0.11165299205422516</v>
      </c>
      <c r="K4" s="58">
        <f t="shared" si="0"/>
        <v>5.070589477272034E-2</v>
      </c>
      <c r="L4" s="58">
        <f t="shared" si="0"/>
        <v>7.2638184766843222E-2</v>
      </c>
      <c r="M4" s="58">
        <f t="shared" si="0"/>
        <v>0</v>
      </c>
      <c r="N4" s="58">
        <f t="shared" si="0"/>
        <v>7.2638184766843347E-2</v>
      </c>
    </row>
    <row r="6" spans="1:17" ht="15" x14ac:dyDescent="0.25">
      <c r="A6" s="1" t="s">
        <v>10</v>
      </c>
      <c r="B6" s="19">
        <v>2024</v>
      </c>
      <c r="C6" s="13">
        <f>C2</f>
        <v>1638930130</v>
      </c>
      <c r="D6" s="13">
        <f t="shared" ref="D6:N6" si="1">D2</f>
        <v>1475063248</v>
      </c>
      <c r="E6" s="13">
        <f t="shared" si="1"/>
        <v>189492903</v>
      </c>
      <c r="F6" s="13">
        <f t="shared" si="1"/>
        <v>73006616</v>
      </c>
      <c r="G6" s="13">
        <f t="shared" si="1"/>
        <v>42657918</v>
      </c>
      <c r="H6" s="13">
        <f t="shared" si="1"/>
        <v>31587942</v>
      </c>
      <c r="I6" s="13">
        <f t="shared" si="1"/>
        <v>2552637</v>
      </c>
      <c r="J6" s="13">
        <f t="shared" si="1"/>
        <v>22193682</v>
      </c>
      <c r="K6" s="13">
        <f t="shared" si="1"/>
        <v>361491698</v>
      </c>
      <c r="L6" s="13">
        <f t="shared" si="1"/>
        <v>1113571550</v>
      </c>
      <c r="M6" s="13"/>
      <c r="N6" s="13">
        <f t="shared" si="1"/>
        <v>5456500.5949999997</v>
      </c>
    </row>
    <row r="7" spans="1:17" ht="15" x14ac:dyDescent="0.25">
      <c r="A7" s="1"/>
      <c r="B7" s="19">
        <v>2025</v>
      </c>
      <c r="C7" s="13">
        <f>C3</f>
        <v>1717050562</v>
      </c>
      <c r="D7" s="13">
        <f t="shared" ref="D7:N7" si="2">D3</f>
        <v>1574280824</v>
      </c>
      <c r="E7" s="13">
        <f t="shared" si="2"/>
        <v>200720973</v>
      </c>
      <c r="F7" s="13">
        <f t="shared" si="2"/>
        <v>76274664</v>
      </c>
      <c r="G7" s="13">
        <f t="shared" si="2"/>
        <v>42657177</v>
      </c>
      <c r="H7" s="13">
        <f t="shared" si="2"/>
        <v>33154803</v>
      </c>
      <c r="I7" s="13">
        <f t="shared" si="2"/>
        <v>2342168</v>
      </c>
      <c r="J7" s="13">
        <f t="shared" si="2"/>
        <v>24671673</v>
      </c>
      <c r="K7" s="13">
        <f t="shared" si="2"/>
        <v>379821458</v>
      </c>
      <c r="L7" s="13">
        <f t="shared" si="2"/>
        <v>1194459366</v>
      </c>
      <c r="M7" s="13"/>
      <c r="N7" s="13">
        <f t="shared" si="2"/>
        <v>5852850.8934000004</v>
      </c>
    </row>
    <row r="8" spans="1:17" s="44" customFormat="1" x14ac:dyDescent="0.2">
      <c r="A8" s="44" t="s">
        <v>9</v>
      </c>
      <c r="B8" s="49"/>
      <c r="C8" s="58">
        <f t="shared" ref="C8:L8" si="3">(C7-C6)/C6</f>
        <v>4.7665504813191761E-2</v>
      </c>
      <c r="D8" s="58">
        <f t="shared" si="3"/>
        <v>6.7263268971365489E-2</v>
      </c>
      <c r="E8" s="58">
        <f t="shared" si="3"/>
        <v>5.9253248128242564E-2</v>
      </c>
      <c r="F8" s="58">
        <f t="shared" si="3"/>
        <v>4.476372387949059E-2</v>
      </c>
      <c r="G8" s="58">
        <f t="shared" si="3"/>
        <v>-1.7370749317864035E-5</v>
      </c>
      <c r="H8" s="58">
        <f t="shared" si="3"/>
        <v>4.9603136538619703E-2</v>
      </c>
      <c r="I8" s="58">
        <f t="shared" si="3"/>
        <v>-8.2451598092482398E-2</v>
      </c>
      <c r="J8" s="58">
        <f t="shared" si="3"/>
        <v>0.11165299205422516</v>
      </c>
      <c r="K8" s="58">
        <f t="shared" si="3"/>
        <v>5.070589477272034E-2</v>
      </c>
      <c r="L8" s="58">
        <f t="shared" si="3"/>
        <v>7.2638184766843222E-2</v>
      </c>
      <c r="M8" s="58"/>
      <c r="N8" s="58">
        <f t="shared" ref="N8" si="4">(N7-N6)/N6</f>
        <v>7.2638184766843347E-2</v>
      </c>
    </row>
    <row r="10" spans="1:17" ht="15" x14ac:dyDescent="0.25">
      <c r="K10" s="15" t="s">
        <v>465</v>
      </c>
      <c r="L10" s="16">
        <v>2024</v>
      </c>
      <c r="M10" s="23">
        <f>M2</f>
        <v>4.9000000000000004</v>
      </c>
    </row>
    <row r="11" spans="1:17" ht="15" x14ac:dyDescent="0.25">
      <c r="K11" s="15"/>
      <c r="L11" s="16">
        <v>2025</v>
      </c>
      <c r="M11" s="23">
        <f>M3</f>
        <v>4.9000000000000004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0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92D050"/>
    <pageSetUpPr fitToPage="1"/>
  </sheetPr>
  <dimension ref="A1:Q148"/>
  <sheetViews>
    <sheetView zoomScale="80" zoomScaleNormal="8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7" style="28" bestFit="1" customWidth="1"/>
    <col min="2" max="2" width="7.140625" style="29" customWidth="1"/>
    <col min="3" max="3" width="18.28515625" style="14" customWidth="1"/>
    <col min="4" max="4" width="18.140625" style="14" customWidth="1"/>
    <col min="5" max="6" width="16.85546875" style="14" customWidth="1"/>
    <col min="7" max="7" width="16.7109375" style="14" customWidth="1"/>
    <col min="8" max="8" width="17.140625" style="14" customWidth="1"/>
    <col min="9" max="9" width="16.5703125" style="14" customWidth="1"/>
    <col min="10" max="10" width="20.85546875" style="14" customWidth="1"/>
    <col min="11" max="11" width="23.140625" style="14" customWidth="1"/>
    <col min="12" max="12" width="17.42578125" style="14" customWidth="1"/>
    <col min="13" max="13" width="16.7109375" style="22" customWidth="1"/>
    <col min="14" max="14" width="20.85546875" style="14" customWidth="1"/>
    <col min="15" max="15" width="13.42578125" style="28" customWidth="1"/>
    <col min="16" max="16" width="23.42578125" style="28" bestFit="1" customWidth="1"/>
    <col min="17" max="17" width="32" style="28" bestFit="1" customWidth="1"/>
    <col min="18" max="16384" width="9.140625" style="28"/>
  </cols>
  <sheetData>
    <row r="1" spans="1:17" s="40" customFormat="1" ht="38.25" x14ac:dyDescent="0.25">
      <c r="A1" s="39" t="s">
        <v>11</v>
      </c>
      <c r="B1" s="39" t="s">
        <v>471</v>
      </c>
      <c r="C1" s="70" t="s">
        <v>12</v>
      </c>
      <c r="D1" s="70" t="s">
        <v>13</v>
      </c>
      <c r="E1" s="70" t="s">
        <v>15</v>
      </c>
      <c r="F1" s="70" t="s">
        <v>14</v>
      </c>
      <c r="G1" s="70" t="s">
        <v>16</v>
      </c>
      <c r="H1" s="70" t="s">
        <v>17</v>
      </c>
      <c r="I1" s="70" t="s">
        <v>472</v>
      </c>
      <c r="J1" s="70" t="s">
        <v>18</v>
      </c>
      <c r="K1" s="70" t="s">
        <v>19</v>
      </c>
      <c r="L1" s="70" t="s">
        <v>20</v>
      </c>
      <c r="M1" s="71" t="s">
        <v>21</v>
      </c>
      <c r="N1" s="70" t="s">
        <v>22</v>
      </c>
      <c r="P1"/>
      <c r="Q1"/>
    </row>
    <row r="2" spans="1:17" s="27" customFormat="1" x14ac:dyDescent="0.2">
      <c r="A2" s="8" t="s">
        <v>88</v>
      </c>
      <c r="B2" s="19">
        <v>2024</v>
      </c>
      <c r="C2" s="72">
        <v>17609539906</v>
      </c>
      <c r="D2" s="72">
        <v>14142525984</v>
      </c>
      <c r="E2" s="72">
        <v>120168599</v>
      </c>
      <c r="F2" s="72">
        <v>81700737</v>
      </c>
      <c r="G2" s="72">
        <v>231039904</v>
      </c>
      <c r="H2" s="72">
        <v>224469348</v>
      </c>
      <c r="I2" s="72">
        <v>15010081</v>
      </c>
      <c r="J2" s="72">
        <v>34661384</v>
      </c>
      <c r="K2" s="72">
        <v>707050053</v>
      </c>
      <c r="L2" s="72">
        <v>13435475931</v>
      </c>
      <c r="M2" s="73">
        <v>1.7261</v>
      </c>
      <c r="N2" s="72">
        <v>23190975.0044991</v>
      </c>
    </row>
    <row r="3" spans="1:17" s="27" customFormat="1" x14ac:dyDescent="0.2">
      <c r="A3" s="8" t="s">
        <v>88</v>
      </c>
      <c r="B3" s="19">
        <v>2025</v>
      </c>
      <c r="C3" s="72">
        <v>17388532020</v>
      </c>
      <c r="D3" s="72">
        <v>14935429450</v>
      </c>
      <c r="E3" s="72">
        <v>119000097</v>
      </c>
      <c r="F3" s="72">
        <v>90505474</v>
      </c>
      <c r="G3" s="72">
        <v>232424288</v>
      </c>
      <c r="H3" s="72">
        <v>233017944</v>
      </c>
      <c r="I3" s="72">
        <v>15233152</v>
      </c>
      <c r="J3" s="72">
        <v>35242131</v>
      </c>
      <c r="K3" s="72">
        <v>725423086</v>
      </c>
      <c r="L3" s="72">
        <v>14210006364</v>
      </c>
      <c r="M3" s="73">
        <v>1.7261</v>
      </c>
      <c r="N3" s="72">
        <v>24527891.9849004</v>
      </c>
    </row>
    <row r="4" spans="1:17" s="46" customFormat="1" x14ac:dyDescent="0.2">
      <c r="A4" s="44" t="s">
        <v>9</v>
      </c>
      <c r="B4" s="45"/>
      <c r="C4" s="74">
        <f>(C3-C2)/C2</f>
        <v>-1.2550463395394972E-2</v>
      </c>
      <c r="D4" s="74">
        <f t="shared" ref="D4:N4" si="0">(D3-D2)/D2</f>
        <v>5.6065194216156515E-2</v>
      </c>
      <c r="E4" s="74">
        <f t="shared" si="0"/>
        <v>-9.7238547318006102E-3</v>
      </c>
      <c r="F4" s="74">
        <f t="shared" si="0"/>
        <v>0.10776814657130938</v>
      </c>
      <c r="G4" s="74">
        <f t="shared" si="0"/>
        <v>5.9919692487406849E-3</v>
      </c>
      <c r="H4" s="74">
        <f t="shared" si="0"/>
        <v>3.8083578342286629E-2</v>
      </c>
      <c r="I4" s="74">
        <f t="shared" si="0"/>
        <v>1.4861412140280921E-2</v>
      </c>
      <c r="J4" s="74">
        <f t="shared" si="0"/>
        <v>1.675487049218808E-2</v>
      </c>
      <c r="K4" s="74">
        <f t="shared" si="0"/>
        <v>2.5985477155462431E-2</v>
      </c>
      <c r="L4" s="74">
        <f t="shared" si="0"/>
        <v>5.7648157532916799E-2</v>
      </c>
      <c r="M4" s="74">
        <f t="shared" si="0"/>
        <v>0</v>
      </c>
      <c r="N4" s="74">
        <f t="shared" si="0"/>
        <v>5.7648157532916793E-2</v>
      </c>
    </row>
    <row r="5" spans="1:17" s="27" customFormat="1" x14ac:dyDescent="0.2">
      <c r="A5" s="8"/>
      <c r="B5" s="19"/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  <c r="N5" s="72"/>
    </row>
    <row r="6" spans="1:17" s="27" customFormat="1" x14ac:dyDescent="0.2">
      <c r="A6" s="8" t="s">
        <v>89</v>
      </c>
      <c r="B6" s="19">
        <v>2024</v>
      </c>
      <c r="C6" s="72">
        <v>8844565795</v>
      </c>
      <c r="D6" s="72">
        <v>6882967015</v>
      </c>
      <c r="E6" s="72">
        <v>15059105</v>
      </c>
      <c r="F6" s="72">
        <v>0</v>
      </c>
      <c r="G6" s="72">
        <v>17475000</v>
      </c>
      <c r="H6" s="72">
        <v>17398853</v>
      </c>
      <c r="I6" s="72">
        <v>375000</v>
      </c>
      <c r="J6" s="72">
        <v>7661995</v>
      </c>
      <c r="K6" s="72">
        <v>57969953</v>
      </c>
      <c r="L6" s="72">
        <v>6824997062</v>
      </c>
      <c r="M6" s="73">
        <v>2.1438999999999999</v>
      </c>
      <c r="N6" s="72">
        <v>14632111.201221799</v>
      </c>
    </row>
    <row r="7" spans="1:17" s="27" customFormat="1" x14ac:dyDescent="0.2">
      <c r="A7" s="8" t="s">
        <v>89</v>
      </c>
      <c r="B7" s="19">
        <v>2025</v>
      </c>
      <c r="C7" s="72">
        <v>9318031253</v>
      </c>
      <c r="D7" s="72">
        <v>7426413864</v>
      </c>
      <c r="E7" s="72">
        <v>23287865</v>
      </c>
      <c r="F7" s="72"/>
      <c r="G7" s="72">
        <v>17050000</v>
      </c>
      <c r="H7" s="72">
        <v>17435281</v>
      </c>
      <c r="I7" s="72">
        <v>375000</v>
      </c>
      <c r="J7" s="72">
        <v>9014309</v>
      </c>
      <c r="K7" s="72">
        <v>67162455</v>
      </c>
      <c r="L7" s="72">
        <v>7359251409</v>
      </c>
      <c r="M7" s="73">
        <v>2.1438999999999999</v>
      </c>
      <c r="N7" s="72">
        <v>15777499.0957551</v>
      </c>
    </row>
    <row r="8" spans="1:17" s="46" customFormat="1" x14ac:dyDescent="0.2">
      <c r="A8" s="44" t="s">
        <v>9</v>
      </c>
      <c r="B8" s="45"/>
      <c r="C8" s="74">
        <f>(C7-C6)/C6</f>
        <v>5.3531792173184913E-2</v>
      </c>
      <c r="D8" s="74">
        <f t="shared" ref="D8:N8" si="1">(D7-D6)/D6</f>
        <v>7.8955317934209221E-2</v>
      </c>
      <c r="E8" s="74">
        <f t="shared" si="1"/>
        <v>0.54643088018843089</v>
      </c>
      <c r="F8" s="74" t="e">
        <f t="shared" si="1"/>
        <v>#DIV/0!</v>
      </c>
      <c r="G8" s="74">
        <f t="shared" si="1"/>
        <v>-2.4320457796852647E-2</v>
      </c>
      <c r="H8" s="74">
        <f t="shared" si="1"/>
        <v>2.0937012342135426E-3</v>
      </c>
      <c r="I8" s="74">
        <f t="shared" si="1"/>
        <v>0</v>
      </c>
      <c r="J8" s="74">
        <f t="shared" si="1"/>
        <v>0.17649633026385425</v>
      </c>
      <c r="K8" s="74">
        <f t="shared" si="1"/>
        <v>0.15857356310087056</v>
      </c>
      <c r="L8" s="74">
        <f t="shared" si="1"/>
        <v>7.8279058898736265E-2</v>
      </c>
      <c r="M8" s="74">
        <f t="shared" si="1"/>
        <v>0</v>
      </c>
      <c r="N8" s="74">
        <f t="shared" si="1"/>
        <v>7.827905889873632E-2</v>
      </c>
    </row>
    <row r="9" spans="1:17" s="27" customFormat="1" x14ac:dyDescent="0.2">
      <c r="A9" s="8"/>
      <c r="B9" s="19"/>
      <c r="C9" s="72"/>
      <c r="D9" s="72"/>
      <c r="E9" s="72"/>
      <c r="F9" s="72"/>
      <c r="G9" s="72"/>
      <c r="H9" s="72"/>
      <c r="I9" s="72"/>
      <c r="J9" s="72"/>
      <c r="K9" s="72"/>
      <c r="L9" s="72"/>
      <c r="M9" s="73"/>
      <c r="N9" s="72"/>
    </row>
    <row r="10" spans="1:17" s="27" customFormat="1" x14ac:dyDescent="0.2">
      <c r="A10" s="8" t="s">
        <v>90</v>
      </c>
      <c r="B10" s="19">
        <v>2024</v>
      </c>
      <c r="C10" s="72">
        <v>3298103449</v>
      </c>
      <c r="D10" s="72">
        <v>2265547493</v>
      </c>
      <c r="E10" s="72">
        <v>100149698</v>
      </c>
      <c r="F10" s="72">
        <v>26228079</v>
      </c>
      <c r="G10" s="72">
        <v>27150000</v>
      </c>
      <c r="H10" s="72">
        <v>26875390</v>
      </c>
      <c r="I10" s="72">
        <v>1808236</v>
      </c>
      <c r="J10" s="72">
        <v>3071438</v>
      </c>
      <c r="K10" s="72">
        <v>185282841</v>
      </c>
      <c r="L10" s="72">
        <v>2080264652</v>
      </c>
      <c r="M10" s="73">
        <v>3.1728000000000001</v>
      </c>
      <c r="N10" s="72">
        <v>6600263.6878656009</v>
      </c>
    </row>
    <row r="11" spans="1:17" s="27" customFormat="1" x14ac:dyDescent="0.2">
      <c r="A11" s="8" t="s">
        <v>90</v>
      </c>
      <c r="B11" s="19">
        <v>2025</v>
      </c>
      <c r="C11" s="72">
        <v>3625810541</v>
      </c>
      <c r="D11" s="72">
        <v>2541601727</v>
      </c>
      <c r="E11" s="72">
        <v>107430695</v>
      </c>
      <c r="F11" s="72">
        <v>26215164</v>
      </c>
      <c r="G11" s="72">
        <v>27725000</v>
      </c>
      <c r="H11" s="72">
        <v>28288853</v>
      </c>
      <c r="I11" s="72">
        <v>1912341</v>
      </c>
      <c r="J11" s="72">
        <v>3110882</v>
      </c>
      <c r="K11" s="72">
        <v>194682935</v>
      </c>
      <c r="L11" s="72">
        <v>2346918792</v>
      </c>
      <c r="M11" s="73">
        <v>3.4582999999999999</v>
      </c>
      <c r="N11" s="72">
        <v>8116349.2583736004</v>
      </c>
    </row>
    <row r="12" spans="1:17" s="46" customFormat="1" x14ac:dyDescent="0.2">
      <c r="A12" s="44" t="s">
        <v>9</v>
      </c>
      <c r="B12" s="45"/>
      <c r="C12" s="74">
        <f>(C11-C10)/C10</f>
        <v>9.9362284133131806E-2</v>
      </c>
      <c r="D12" s="74">
        <f t="shared" ref="D12:N12" si="2">(D11-D10)/D10</f>
        <v>0.12184879586631557</v>
      </c>
      <c r="E12" s="74">
        <f t="shared" si="2"/>
        <v>7.2701137850660319E-2</v>
      </c>
      <c r="F12" s="74">
        <f t="shared" si="2"/>
        <v>-4.9241120556332016E-4</v>
      </c>
      <c r="G12" s="74">
        <f t="shared" si="2"/>
        <v>2.117863720073665E-2</v>
      </c>
      <c r="H12" s="74">
        <f t="shared" si="2"/>
        <v>5.2593208879945556E-2</v>
      </c>
      <c r="I12" s="74">
        <f t="shared" si="2"/>
        <v>5.7572684096544917E-2</v>
      </c>
      <c r="J12" s="74">
        <f t="shared" si="2"/>
        <v>1.2842193135593165E-2</v>
      </c>
      <c r="K12" s="74">
        <f t="shared" si="2"/>
        <v>5.0733753591353882E-2</v>
      </c>
      <c r="L12" s="74">
        <f t="shared" si="2"/>
        <v>0.12818279623394765</v>
      </c>
      <c r="M12" s="74">
        <f t="shared" si="2"/>
        <v>8.9983610690872365E-2</v>
      </c>
      <c r="N12" s="74">
        <f t="shared" si="2"/>
        <v>0.22970075775840293</v>
      </c>
    </row>
    <row r="13" spans="1:17" s="27" customFormat="1" x14ac:dyDescent="0.2">
      <c r="A13" s="8"/>
      <c r="B13" s="19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3"/>
      <c r="N13" s="72"/>
    </row>
    <row r="14" spans="1:17" s="27" customFormat="1" x14ac:dyDescent="0.2">
      <c r="A14" s="8" t="s">
        <v>91</v>
      </c>
      <c r="B14" s="19">
        <v>2024</v>
      </c>
      <c r="C14" s="72">
        <v>869462197</v>
      </c>
      <c r="D14" s="72">
        <v>465704225</v>
      </c>
      <c r="E14" s="72">
        <v>6006648</v>
      </c>
      <c r="F14" s="72">
        <v>4282456</v>
      </c>
      <c r="G14" s="72">
        <v>19275000</v>
      </c>
      <c r="H14" s="72">
        <v>19062819</v>
      </c>
      <c r="I14" s="72">
        <v>1417147</v>
      </c>
      <c r="J14" s="72">
        <v>1618357</v>
      </c>
      <c r="K14" s="72">
        <v>51662427</v>
      </c>
      <c r="L14" s="72">
        <v>414041798</v>
      </c>
      <c r="M14" s="73">
        <v>9.4</v>
      </c>
      <c r="N14" s="72">
        <v>3891992.9012000002</v>
      </c>
    </row>
    <row r="15" spans="1:17" s="27" customFormat="1" x14ac:dyDescent="0.2">
      <c r="A15" s="8" t="s">
        <v>91</v>
      </c>
      <c r="B15" s="19">
        <v>2025</v>
      </c>
      <c r="C15" s="72">
        <v>915187583</v>
      </c>
      <c r="D15" s="72">
        <v>522891967</v>
      </c>
      <c r="E15" s="72">
        <v>6377903</v>
      </c>
      <c r="F15" s="72">
        <v>4708200</v>
      </c>
      <c r="G15" s="72">
        <v>18825000</v>
      </c>
      <c r="H15" s="72">
        <v>19139181</v>
      </c>
      <c r="I15" s="72">
        <v>1320549</v>
      </c>
      <c r="J15" s="72">
        <v>1675422</v>
      </c>
      <c r="K15" s="72">
        <v>52046255</v>
      </c>
      <c r="L15" s="72">
        <v>470845712</v>
      </c>
      <c r="M15" s="73">
        <v>9.3000000000000007</v>
      </c>
      <c r="N15" s="72">
        <v>4378865.1216000002</v>
      </c>
    </row>
    <row r="16" spans="1:17" s="46" customFormat="1" x14ac:dyDescent="0.2">
      <c r="A16" s="44" t="s">
        <v>9</v>
      </c>
      <c r="B16" s="45"/>
      <c r="C16" s="74">
        <f>(C15-C14)/C14</f>
        <v>5.259042446902381E-2</v>
      </c>
      <c r="D16" s="74">
        <f t="shared" ref="D16:N16" si="3">(D15-D14)/D14</f>
        <v>0.12279841781551371</v>
      </c>
      <c r="E16" s="74">
        <f t="shared" si="3"/>
        <v>6.1807350788659496E-2</v>
      </c>
      <c r="F16" s="74">
        <f t="shared" si="3"/>
        <v>9.9415849222969255E-2</v>
      </c>
      <c r="G16" s="74">
        <f t="shared" si="3"/>
        <v>-2.3346303501945526E-2</v>
      </c>
      <c r="H16" s="74">
        <f t="shared" si="3"/>
        <v>4.005808374931326E-3</v>
      </c>
      <c r="I16" s="69">
        <f t="shared" si="3"/>
        <v>-6.8163712021406392E-2</v>
      </c>
      <c r="J16" s="74">
        <f t="shared" si="3"/>
        <v>3.52610703324421E-2</v>
      </c>
      <c r="K16" s="74">
        <f t="shared" si="3"/>
        <v>7.429538685822871E-3</v>
      </c>
      <c r="L16" s="74">
        <f t="shared" si="3"/>
        <v>0.13719367048058273</v>
      </c>
      <c r="M16" s="74">
        <f t="shared" si="3"/>
        <v>-1.0638297872340387E-2</v>
      </c>
      <c r="N16" s="74">
        <f t="shared" si="3"/>
        <v>0.12509586547547014</v>
      </c>
    </row>
    <row r="17" spans="1:14" s="27" customFormat="1" x14ac:dyDescent="0.2">
      <c r="A17" s="8"/>
      <c r="B17" s="19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3"/>
      <c r="N17" s="72"/>
    </row>
    <row r="18" spans="1:14" s="27" customFormat="1" x14ac:dyDescent="0.2">
      <c r="A18" s="8" t="s">
        <v>92</v>
      </c>
      <c r="B18" s="19">
        <v>2024</v>
      </c>
      <c r="C18" s="72">
        <v>39672354105</v>
      </c>
      <c r="D18" s="72">
        <v>26708459892</v>
      </c>
      <c r="E18" s="72">
        <v>724025835</v>
      </c>
      <c r="F18" s="72">
        <v>1132036360</v>
      </c>
      <c r="G18" s="72">
        <v>275550000</v>
      </c>
      <c r="H18" s="72">
        <v>274126567</v>
      </c>
      <c r="I18" s="72">
        <v>12682429</v>
      </c>
      <c r="J18" s="72">
        <v>89804469</v>
      </c>
      <c r="K18" s="72">
        <v>2508225660</v>
      </c>
      <c r="L18" s="72">
        <v>24200234232</v>
      </c>
      <c r="M18" s="73">
        <v>5.5590000000000002</v>
      </c>
      <c r="N18" s="72">
        <v>134529102.09568802</v>
      </c>
    </row>
    <row r="19" spans="1:14" s="27" customFormat="1" x14ac:dyDescent="0.2">
      <c r="A19" s="8" t="s">
        <v>92</v>
      </c>
      <c r="B19" s="19">
        <v>2025</v>
      </c>
      <c r="C19" s="72">
        <v>41406109068</v>
      </c>
      <c r="D19" s="72">
        <v>28658906839</v>
      </c>
      <c r="E19" s="72">
        <v>758071048</v>
      </c>
      <c r="F19" s="72">
        <v>1133370524</v>
      </c>
      <c r="G19" s="72">
        <v>274750000</v>
      </c>
      <c r="H19" s="72">
        <v>281212885</v>
      </c>
      <c r="I19" s="72">
        <v>11662223</v>
      </c>
      <c r="J19" s="72">
        <v>96863291</v>
      </c>
      <c r="K19" s="72">
        <v>2555929971</v>
      </c>
      <c r="L19" s="72">
        <v>26102976868</v>
      </c>
      <c r="M19" s="73">
        <v>5.5590000000000002</v>
      </c>
      <c r="N19" s="72">
        <v>145106448.40921199</v>
      </c>
    </row>
    <row r="20" spans="1:14" s="46" customFormat="1" x14ac:dyDescent="0.2">
      <c r="A20" s="44" t="s">
        <v>9</v>
      </c>
      <c r="B20" s="45"/>
      <c r="C20" s="74">
        <f>(C19-C18)/C18</f>
        <v>4.3701842305886529E-2</v>
      </c>
      <c r="D20" s="74">
        <f t="shared" ref="D20:N20" si="4">(D19-D18)/D18</f>
        <v>7.3027308758608675E-2</v>
      </c>
      <c r="E20" s="74">
        <f t="shared" si="4"/>
        <v>4.702209693939996E-2</v>
      </c>
      <c r="F20" s="74">
        <f t="shared" si="4"/>
        <v>1.1785522507421935E-3</v>
      </c>
      <c r="G20" s="74">
        <f t="shared" si="4"/>
        <v>-2.9032843404100889E-3</v>
      </c>
      <c r="H20" s="74">
        <f t="shared" si="4"/>
        <v>2.5850533487328867E-2</v>
      </c>
      <c r="I20" s="74">
        <f t="shared" si="4"/>
        <v>-8.0442476752678849E-2</v>
      </c>
      <c r="J20" s="74">
        <f t="shared" si="4"/>
        <v>7.8602123909891394E-2</v>
      </c>
      <c r="K20" s="74">
        <f t="shared" si="4"/>
        <v>1.9019146387331036E-2</v>
      </c>
      <c r="L20" s="74">
        <f t="shared" si="4"/>
        <v>7.8624967748617949E-2</v>
      </c>
      <c r="M20" s="74">
        <f t="shared" si="4"/>
        <v>0</v>
      </c>
      <c r="N20" s="74">
        <f t="shared" si="4"/>
        <v>7.8624967748617769E-2</v>
      </c>
    </row>
    <row r="21" spans="1:14" s="27" customFormat="1" x14ac:dyDescent="0.2">
      <c r="A21" s="8"/>
      <c r="B21" s="19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3"/>
      <c r="N21" s="72"/>
    </row>
    <row r="22" spans="1:14" s="27" customFormat="1" x14ac:dyDescent="0.2">
      <c r="A22" s="8" t="s">
        <v>93</v>
      </c>
      <c r="B22" s="19">
        <v>2024</v>
      </c>
      <c r="C22" s="72">
        <v>7739574985</v>
      </c>
      <c r="D22" s="72">
        <v>4902968980</v>
      </c>
      <c r="E22" s="72">
        <v>192853534</v>
      </c>
      <c r="F22" s="72">
        <v>102665255</v>
      </c>
      <c r="G22" s="72">
        <v>261850000</v>
      </c>
      <c r="H22" s="72">
        <v>254403436</v>
      </c>
      <c r="I22" s="72">
        <v>20658291</v>
      </c>
      <c r="J22" s="72">
        <v>46380910</v>
      </c>
      <c r="K22" s="72">
        <v>878811426</v>
      </c>
      <c r="L22" s="72">
        <v>4024157554</v>
      </c>
      <c r="M22" s="73">
        <v>2.8332000000000002</v>
      </c>
      <c r="N22" s="72">
        <v>11401243.181992799</v>
      </c>
    </row>
    <row r="23" spans="1:14" s="27" customFormat="1" x14ac:dyDescent="0.2">
      <c r="A23" s="8" t="s">
        <v>93</v>
      </c>
      <c r="B23" s="19">
        <v>2025</v>
      </c>
      <c r="C23" s="72">
        <v>7789659633</v>
      </c>
      <c r="D23" s="72">
        <v>5231321212</v>
      </c>
      <c r="E23" s="72">
        <v>204544736</v>
      </c>
      <c r="F23" s="72">
        <v>104026712</v>
      </c>
      <c r="G23" s="72">
        <v>262525000</v>
      </c>
      <c r="H23" s="72">
        <v>262155483</v>
      </c>
      <c r="I23" s="72">
        <v>22390144</v>
      </c>
      <c r="J23" s="72">
        <v>57253666</v>
      </c>
      <c r="K23" s="72">
        <v>912895741</v>
      </c>
      <c r="L23" s="72">
        <v>4318425471</v>
      </c>
      <c r="M23" s="73">
        <v>2.8332000000000002</v>
      </c>
      <c r="N23" s="72">
        <v>12234963.0444372</v>
      </c>
    </row>
    <row r="24" spans="1:14" s="46" customFormat="1" x14ac:dyDescent="0.2">
      <c r="A24" s="44" t="s">
        <v>9</v>
      </c>
      <c r="B24" s="45"/>
      <c r="C24" s="74">
        <f>(C23-C22)/C22</f>
        <v>6.4712401000143549E-3</v>
      </c>
      <c r="D24" s="74">
        <f t="shared" ref="D24:N24" si="5">(D23-D22)/D22</f>
        <v>6.6970081462762995E-2</v>
      </c>
      <c r="E24" s="74">
        <f t="shared" si="5"/>
        <v>6.0622181805597607E-2</v>
      </c>
      <c r="F24" s="74">
        <f t="shared" si="5"/>
        <v>1.3261127145693059E-2</v>
      </c>
      <c r="G24" s="74">
        <f t="shared" si="5"/>
        <v>2.5778117242696201E-3</v>
      </c>
      <c r="H24" s="74">
        <f t="shared" si="5"/>
        <v>3.0471471305128128E-2</v>
      </c>
      <c r="I24" s="74">
        <f t="shared" si="5"/>
        <v>8.3833314188477642E-2</v>
      </c>
      <c r="J24" s="74">
        <f t="shared" si="5"/>
        <v>0.2344230848424492</v>
      </c>
      <c r="K24" s="74">
        <f t="shared" si="5"/>
        <v>3.8784560591272971E-2</v>
      </c>
      <c r="L24" s="74">
        <f t="shared" si="5"/>
        <v>7.3125346871048477E-2</v>
      </c>
      <c r="M24" s="74">
        <f t="shared" si="5"/>
        <v>0</v>
      </c>
      <c r="N24" s="74">
        <f t="shared" si="5"/>
        <v>7.312534687104856E-2</v>
      </c>
    </row>
    <row r="25" spans="1:14" s="27" customFormat="1" x14ac:dyDescent="0.2">
      <c r="A25" s="8"/>
      <c r="B25" s="19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  <c r="N25" s="72"/>
    </row>
    <row r="26" spans="1:14" s="27" customFormat="1" x14ac:dyDescent="0.2">
      <c r="A26" s="8" t="s">
        <v>94</v>
      </c>
      <c r="B26" s="19">
        <v>2024</v>
      </c>
      <c r="C26" s="72">
        <v>26770310131</v>
      </c>
      <c r="D26" s="72">
        <v>22094273148</v>
      </c>
      <c r="E26" s="72">
        <v>963836212</v>
      </c>
      <c r="F26" s="72">
        <v>554971028</v>
      </c>
      <c r="G26" s="72">
        <v>250025000</v>
      </c>
      <c r="H26" s="72">
        <v>247303219</v>
      </c>
      <c r="I26" s="72">
        <v>13244139</v>
      </c>
      <c r="J26" s="72">
        <v>108210514</v>
      </c>
      <c r="K26" s="72">
        <v>2137590112</v>
      </c>
      <c r="L26" s="72">
        <v>19956683036</v>
      </c>
      <c r="M26" s="73">
        <v>1.7165999999999999</v>
      </c>
      <c r="N26" s="72">
        <v>34257642.099597596</v>
      </c>
    </row>
    <row r="27" spans="1:14" s="27" customFormat="1" x14ac:dyDescent="0.2">
      <c r="A27" s="8" t="s">
        <v>94</v>
      </c>
      <c r="B27" s="19">
        <v>2025</v>
      </c>
      <c r="C27" s="72">
        <v>28635732782</v>
      </c>
      <c r="D27" s="72">
        <v>24121654386</v>
      </c>
      <c r="E27" s="72">
        <v>987177646</v>
      </c>
      <c r="F27" s="72">
        <v>620836113</v>
      </c>
      <c r="G27" s="72">
        <v>254021341</v>
      </c>
      <c r="H27" s="72">
        <v>258257455</v>
      </c>
      <c r="I27" s="72">
        <v>13377176</v>
      </c>
      <c r="J27" s="72">
        <v>117142461</v>
      </c>
      <c r="K27" s="72">
        <v>2250812192</v>
      </c>
      <c r="L27" s="72">
        <v>21870842194</v>
      </c>
      <c r="M27" s="73">
        <v>1.7165999999999999</v>
      </c>
      <c r="N27" s="72">
        <v>37543487.710220397</v>
      </c>
    </row>
    <row r="28" spans="1:14" s="46" customFormat="1" x14ac:dyDescent="0.2">
      <c r="A28" s="44" t="s">
        <v>9</v>
      </c>
      <c r="B28" s="45"/>
      <c r="C28" s="74">
        <f>(C27-C26)/C26</f>
        <v>6.9682519248809222E-2</v>
      </c>
      <c r="D28" s="74">
        <f t="shared" ref="D28:N28" si="6">(D27-D26)/D26</f>
        <v>9.1760485824514251E-2</v>
      </c>
      <c r="E28" s="74">
        <f t="shared" si="6"/>
        <v>2.4217220425413938E-2</v>
      </c>
      <c r="F28" s="74">
        <f t="shared" si="6"/>
        <v>0.11868202424433587</v>
      </c>
      <c r="G28" s="74">
        <f t="shared" si="6"/>
        <v>1.5983765623437656E-2</v>
      </c>
      <c r="H28" s="74">
        <f t="shared" si="6"/>
        <v>4.429475703670481E-2</v>
      </c>
      <c r="I28" s="74">
        <f t="shared" si="6"/>
        <v>1.0044971590829725E-2</v>
      </c>
      <c r="J28" s="74">
        <f t="shared" si="6"/>
        <v>8.254232116483616E-2</v>
      </c>
      <c r="K28" s="74">
        <f t="shared" si="6"/>
        <v>5.296716118043121E-2</v>
      </c>
      <c r="L28" s="74">
        <f t="shared" si="6"/>
        <v>9.5915696739134193E-2</v>
      </c>
      <c r="M28" s="74">
        <f t="shared" si="6"/>
        <v>0</v>
      </c>
      <c r="N28" s="74">
        <f t="shared" si="6"/>
        <v>9.5915696739134235E-2</v>
      </c>
    </row>
    <row r="29" spans="1:14" s="27" customFormat="1" x14ac:dyDescent="0.2">
      <c r="A29" s="8"/>
      <c r="B29" s="19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3"/>
      <c r="N29" s="72"/>
    </row>
    <row r="30" spans="1:14" s="27" customFormat="1" x14ac:dyDescent="0.2">
      <c r="A30" s="8" t="s">
        <v>95</v>
      </c>
      <c r="B30" s="19">
        <v>2024</v>
      </c>
      <c r="C30" s="72">
        <v>665791436</v>
      </c>
      <c r="D30" s="72">
        <v>352507735</v>
      </c>
      <c r="E30" s="72">
        <v>9707931</v>
      </c>
      <c r="F30" s="72">
        <v>0</v>
      </c>
      <c r="G30" s="72">
        <v>14350000</v>
      </c>
      <c r="H30" s="72">
        <v>14300000</v>
      </c>
      <c r="I30" s="72">
        <v>1462920</v>
      </c>
      <c r="J30" s="72">
        <v>1024728</v>
      </c>
      <c r="K30" s="72">
        <v>40845579</v>
      </c>
      <c r="L30" s="72">
        <v>311662156</v>
      </c>
      <c r="M30" s="73">
        <v>8.3000000000000007</v>
      </c>
      <c r="N30" s="72">
        <v>2586795.8948000004</v>
      </c>
    </row>
    <row r="31" spans="1:14" s="27" customFormat="1" x14ac:dyDescent="0.2">
      <c r="A31" s="8" t="s">
        <v>95</v>
      </c>
      <c r="B31" s="19">
        <v>2025</v>
      </c>
      <c r="C31" s="72">
        <v>718336817</v>
      </c>
      <c r="D31" s="72">
        <v>450247074</v>
      </c>
      <c r="E31" s="72">
        <v>9811209</v>
      </c>
      <c r="F31" s="72">
        <v>18784358</v>
      </c>
      <c r="G31" s="72">
        <v>14175000</v>
      </c>
      <c r="H31" s="72">
        <v>14507208</v>
      </c>
      <c r="I31" s="72">
        <v>1567798</v>
      </c>
      <c r="J31" s="72">
        <v>1223683</v>
      </c>
      <c r="K31" s="72">
        <v>60069256</v>
      </c>
      <c r="L31" s="72">
        <v>390177818</v>
      </c>
      <c r="M31" s="73">
        <v>8.1999999999999993</v>
      </c>
      <c r="N31" s="72">
        <v>3199458.1075999998</v>
      </c>
    </row>
    <row r="32" spans="1:14" s="46" customFormat="1" x14ac:dyDescent="0.2">
      <c r="A32" s="44" t="s">
        <v>9</v>
      </c>
      <c r="B32" s="45"/>
      <c r="C32" s="74">
        <f>(C31-C30)/C30</f>
        <v>7.8921683516517932E-2</v>
      </c>
      <c r="D32" s="74">
        <f t="shared" ref="D32:N32" si="7">(D31-D30)/D30</f>
        <v>0.27726863638892918</v>
      </c>
      <c r="E32" s="74">
        <f t="shared" si="7"/>
        <v>1.0638518135326673E-2</v>
      </c>
      <c r="F32" s="74" t="e">
        <f t="shared" si="7"/>
        <v>#DIV/0!</v>
      </c>
      <c r="G32" s="74">
        <f t="shared" si="7"/>
        <v>-1.2195121951219513E-2</v>
      </c>
      <c r="H32" s="74">
        <f t="shared" si="7"/>
        <v>1.449006993006993E-2</v>
      </c>
      <c r="I32" s="74">
        <f t="shared" si="7"/>
        <v>7.1690864845651167E-2</v>
      </c>
      <c r="J32" s="74">
        <f t="shared" si="7"/>
        <v>0.19415396085595396</v>
      </c>
      <c r="K32" s="74">
        <f t="shared" si="7"/>
        <v>0.47064278364128465</v>
      </c>
      <c r="L32" s="74">
        <f t="shared" si="7"/>
        <v>0.25192555621029589</v>
      </c>
      <c r="M32" s="74">
        <f t="shared" si="7"/>
        <v>-1.2048192771084508E-2</v>
      </c>
      <c r="N32" s="74">
        <f t="shared" si="7"/>
        <v>0.23684211577402697</v>
      </c>
    </row>
    <row r="33" spans="1:14" s="27" customFormat="1" x14ac:dyDescent="0.2">
      <c r="A33" s="8"/>
      <c r="B33" s="19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3"/>
      <c r="N33" s="72"/>
    </row>
    <row r="34" spans="1:14" s="27" customFormat="1" x14ac:dyDescent="0.2">
      <c r="A34" s="8" t="s">
        <v>96</v>
      </c>
      <c r="B34" s="19">
        <v>2024</v>
      </c>
      <c r="C34" s="72">
        <v>2106616671</v>
      </c>
      <c r="D34" s="72">
        <v>1596379724</v>
      </c>
      <c r="E34" s="72">
        <v>99432852</v>
      </c>
      <c r="F34" s="72">
        <v>101853384</v>
      </c>
      <c r="G34" s="72">
        <v>39975817</v>
      </c>
      <c r="H34" s="72">
        <v>31224599</v>
      </c>
      <c r="I34" s="72">
        <v>0</v>
      </c>
      <c r="J34" s="72">
        <v>12253329</v>
      </c>
      <c r="K34" s="72">
        <v>284739981</v>
      </c>
      <c r="L34" s="72">
        <v>1311639743</v>
      </c>
      <c r="M34" s="73">
        <v>6.3079999999999998</v>
      </c>
      <c r="N34" s="72">
        <v>8273823.4988439996</v>
      </c>
    </row>
    <row r="35" spans="1:14" s="27" customFormat="1" x14ac:dyDescent="0.2">
      <c r="A35" s="8" t="s">
        <v>96</v>
      </c>
      <c r="B35" s="19">
        <v>2025</v>
      </c>
      <c r="C35" s="72">
        <v>2370578831</v>
      </c>
      <c r="D35" s="72">
        <v>1850060386</v>
      </c>
      <c r="E35" s="72">
        <v>105947068</v>
      </c>
      <c r="F35" s="72">
        <v>109961798</v>
      </c>
      <c r="G35" s="72">
        <v>45680917</v>
      </c>
      <c r="H35" s="72">
        <v>38780628</v>
      </c>
      <c r="I35" s="72">
        <v>0</v>
      </c>
      <c r="J35" s="72">
        <v>15506811</v>
      </c>
      <c r="K35" s="72">
        <v>315877222</v>
      </c>
      <c r="L35" s="72">
        <v>1534183164</v>
      </c>
      <c r="M35" s="73">
        <v>6.4303999999999997</v>
      </c>
      <c r="N35" s="72">
        <v>9865411.417785598</v>
      </c>
    </row>
    <row r="36" spans="1:14" s="46" customFormat="1" x14ac:dyDescent="0.2">
      <c r="A36" s="44" t="s">
        <v>9</v>
      </c>
      <c r="B36" s="45"/>
      <c r="C36" s="74">
        <f>(C35-C34)/C34</f>
        <v>0.12530146734037689</v>
      </c>
      <c r="D36" s="74">
        <f t="shared" ref="D36:N36" si="8">(D35-D34)/D34</f>
        <v>0.15890997498036374</v>
      </c>
      <c r="E36" s="74">
        <f t="shared" si="8"/>
        <v>6.551371975129508E-2</v>
      </c>
      <c r="F36" s="74">
        <f t="shared" si="8"/>
        <v>7.9608685362874146E-2</v>
      </c>
      <c r="G36" s="74">
        <f t="shared" si="8"/>
        <v>0.14271378118425948</v>
      </c>
      <c r="H36" s="74">
        <f t="shared" si="8"/>
        <v>0.24198962491079548</v>
      </c>
      <c r="I36" s="74" t="e">
        <f t="shared" si="8"/>
        <v>#DIV/0!</v>
      </c>
      <c r="J36" s="74">
        <f t="shared" si="8"/>
        <v>0.26551821141830112</v>
      </c>
      <c r="K36" s="74">
        <f t="shared" si="8"/>
        <v>0.10935324533859543</v>
      </c>
      <c r="L36" s="74">
        <f t="shared" si="8"/>
        <v>0.16966809841473368</v>
      </c>
      <c r="M36" s="74">
        <f t="shared" si="8"/>
        <v>1.9403931515535804E-2</v>
      </c>
      <c r="N36" s="74">
        <f t="shared" si="8"/>
        <v>0.19236425809228003</v>
      </c>
    </row>
    <row r="37" spans="1:14" s="27" customFormat="1" x14ac:dyDescent="0.2">
      <c r="A37" s="8"/>
      <c r="B37" s="19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3"/>
      <c r="N37" s="72"/>
    </row>
    <row r="38" spans="1:14" s="27" customFormat="1" x14ac:dyDescent="0.2">
      <c r="A38" s="8" t="s">
        <v>97</v>
      </c>
      <c r="B38" s="19">
        <v>2024</v>
      </c>
      <c r="C38" s="72">
        <v>3415491344</v>
      </c>
      <c r="D38" s="72">
        <v>1917490325</v>
      </c>
      <c r="E38" s="72">
        <v>26195937</v>
      </c>
      <c r="F38" s="72">
        <v>1845072</v>
      </c>
      <c r="G38" s="72">
        <v>6125000</v>
      </c>
      <c r="H38" s="72">
        <v>6125000</v>
      </c>
      <c r="I38" s="72">
        <v>0</v>
      </c>
      <c r="J38" s="72">
        <v>84840</v>
      </c>
      <c r="K38" s="72">
        <v>40375849</v>
      </c>
      <c r="L38" s="72">
        <v>1877114476</v>
      </c>
      <c r="M38" s="73">
        <v>7.6630000000000003</v>
      </c>
      <c r="N38" s="72">
        <v>14384328.229588002</v>
      </c>
    </row>
    <row r="39" spans="1:14" s="27" customFormat="1" x14ac:dyDescent="0.2">
      <c r="A39" s="8" t="s">
        <v>97</v>
      </c>
      <c r="B39" s="19">
        <v>2025</v>
      </c>
      <c r="C39" s="72">
        <v>3660911361</v>
      </c>
      <c r="D39" s="72">
        <v>2134650520</v>
      </c>
      <c r="E39" s="72">
        <v>27862351</v>
      </c>
      <c r="F39" s="72">
        <v>1798324</v>
      </c>
      <c r="G39" s="72">
        <v>6050000</v>
      </c>
      <c r="H39" s="72">
        <v>6199002</v>
      </c>
      <c r="I39" s="72">
        <v>0</v>
      </c>
      <c r="J39" s="72">
        <v>913448</v>
      </c>
      <c r="K39" s="72">
        <v>42823125</v>
      </c>
      <c r="L39" s="72">
        <v>2091827395</v>
      </c>
      <c r="M39" s="73">
        <v>7.8</v>
      </c>
      <c r="N39" s="72">
        <v>16316253.681</v>
      </c>
    </row>
    <row r="40" spans="1:14" s="46" customFormat="1" x14ac:dyDescent="0.2">
      <c r="A40" s="44" t="s">
        <v>9</v>
      </c>
      <c r="B40" s="45"/>
      <c r="C40" s="74">
        <f>(C39-C38)/C38</f>
        <v>7.1854966762287309E-2</v>
      </c>
      <c r="D40" s="74">
        <f t="shared" ref="D40:N40" si="9">(D39-D38)/D38</f>
        <v>0.11325230285060239</v>
      </c>
      <c r="E40" s="74">
        <f t="shared" si="9"/>
        <v>6.3613452727421055E-2</v>
      </c>
      <c r="F40" s="74">
        <f t="shared" si="9"/>
        <v>-2.5336680628181448E-2</v>
      </c>
      <c r="G40" s="74">
        <f t="shared" si="9"/>
        <v>-1.2244897959183673E-2</v>
      </c>
      <c r="H40" s="74">
        <f t="shared" si="9"/>
        <v>1.2081959183673469E-2</v>
      </c>
      <c r="I40" s="74" t="e">
        <f t="shared" si="9"/>
        <v>#DIV/0!</v>
      </c>
      <c r="J40" s="74">
        <f t="shared" si="9"/>
        <v>9.7667138142385674</v>
      </c>
      <c r="K40" s="74">
        <f t="shared" si="9"/>
        <v>6.061237251011118E-2</v>
      </c>
      <c r="L40" s="74">
        <f t="shared" si="9"/>
        <v>0.11438456297963151</v>
      </c>
      <c r="M40" s="74">
        <f t="shared" si="9"/>
        <v>1.7878115620514102E-2</v>
      </c>
      <c r="N40" s="74">
        <f t="shared" si="9"/>
        <v>0.13430765904229733</v>
      </c>
    </row>
    <row r="41" spans="1:14" s="27" customFormat="1" x14ac:dyDescent="0.2">
      <c r="A41" s="8"/>
      <c r="B41" s="19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3"/>
      <c r="N41" s="72"/>
    </row>
    <row r="42" spans="1:14" s="27" customFormat="1" x14ac:dyDescent="0.2">
      <c r="A42" s="8" t="s">
        <v>98</v>
      </c>
      <c r="B42" s="19">
        <v>2024</v>
      </c>
      <c r="C42" s="72">
        <v>34270946076</v>
      </c>
      <c r="D42" s="72">
        <v>23488999944</v>
      </c>
      <c r="E42" s="72">
        <v>1147507368</v>
      </c>
      <c r="F42" s="72">
        <v>464487748</v>
      </c>
      <c r="G42" s="72">
        <v>805831122</v>
      </c>
      <c r="H42" s="72">
        <v>727385085</v>
      </c>
      <c r="I42" s="72">
        <v>300750688</v>
      </c>
      <c r="J42" s="72">
        <v>125810770</v>
      </c>
      <c r="K42" s="72">
        <v>3571772781</v>
      </c>
      <c r="L42" s="72">
        <v>19917227163</v>
      </c>
      <c r="M42" s="73">
        <v>6.3018000000000001</v>
      </c>
      <c r="N42" s="72">
        <v>125514382.1357934</v>
      </c>
    </row>
    <row r="43" spans="1:14" s="27" customFormat="1" x14ac:dyDescent="0.2">
      <c r="A43" s="8" t="s">
        <v>98</v>
      </c>
      <c r="B43" s="19">
        <v>2025</v>
      </c>
      <c r="C43" s="72">
        <v>36320402199</v>
      </c>
      <c r="D43" s="72">
        <v>25919341538</v>
      </c>
      <c r="E43" s="72">
        <v>1184775804</v>
      </c>
      <c r="F43" s="72">
        <v>649837467</v>
      </c>
      <c r="G43" s="72">
        <v>800884850</v>
      </c>
      <c r="H43" s="72">
        <v>752709386</v>
      </c>
      <c r="I43" s="72">
        <v>300514473</v>
      </c>
      <c r="J43" s="72">
        <v>128319557</v>
      </c>
      <c r="K43" s="72">
        <v>3817041537</v>
      </c>
      <c r="L43" s="72">
        <v>22102300001</v>
      </c>
      <c r="M43" s="73">
        <v>6.3018000000000001</v>
      </c>
      <c r="N43" s="72">
        <v>139284274.14630178</v>
      </c>
    </row>
    <row r="44" spans="1:14" s="46" customFormat="1" x14ac:dyDescent="0.2">
      <c r="A44" s="44" t="s">
        <v>9</v>
      </c>
      <c r="B44" s="45"/>
      <c r="C44" s="74">
        <f>(C43-C42)/C42</f>
        <v>5.9801562479631615E-2</v>
      </c>
      <c r="D44" s="74">
        <f t="shared" ref="D44:N44" si="10">(D43-D42)/D42</f>
        <v>0.10346722294666288</v>
      </c>
      <c r="E44" s="74">
        <f t="shared" si="10"/>
        <v>3.2477731332527703E-2</v>
      </c>
      <c r="F44" s="74">
        <f t="shared" si="10"/>
        <v>0.39904113681810183</v>
      </c>
      <c r="G44" s="74">
        <f t="shared" si="10"/>
        <v>-6.1380999876547333E-3</v>
      </c>
      <c r="H44" s="74">
        <f t="shared" si="10"/>
        <v>3.4815535157694359E-2</v>
      </c>
      <c r="I44" s="74">
        <f t="shared" si="10"/>
        <v>-7.8541798714023225E-4</v>
      </c>
      <c r="J44" s="74">
        <f t="shared" si="10"/>
        <v>1.9940955770320776E-2</v>
      </c>
      <c r="K44" s="74">
        <f t="shared" si="10"/>
        <v>6.8668633487747044E-2</v>
      </c>
      <c r="L44" s="74">
        <f t="shared" si="10"/>
        <v>0.10970768270691737</v>
      </c>
      <c r="M44" s="74">
        <f t="shared" si="10"/>
        <v>0</v>
      </c>
      <c r="N44" s="74">
        <f t="shared" si="10"/>
        <v>0.10970768270691715</v>
      </c>
    </row>
    <row r="45" spans="1:14" s="27" customFormat="1" x14ac:dyDescent="0.2">
      <c r="A45" s="8"/>
      <c r="B45" s="19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3"/>
      <c r="N45" s="72"/>
    </row>
    <row r="46" spans="1:14" s="27" customFormat="1" x14ac:dyDescent="0.2">
      <c r="A46" s="8" t="s">
        <v>99</v>
      </c>
      <c r="B46" s="19">
        <v>2024</v>
      </c>
      <c r="C46" s="7">
        <v>4131201316</v>
      </c>
      <c r="D46" s="7">
        <v>2820415217</v>
      </c>
      <c r="E46" s="7">
        <v>210264601</v>
      </c>
      <c r="F46" s="7">
        <v>91464137</v>
      </c>
      <c r="G46" s="7">
        <v>94150000</v>
      </c>
      <c r="H46" s="7">
        <v>86179584</v>
      </c>
      <c r="I46" s="7">
        <v>21540679</v>
      </c>
      <c r="J46" s="7">
        <v>13737970</v>
      </c>
      <c r="K46" s="7">
        <v>517336971</v>
      </c>
      <c r="L46" s="7">
        <v>2303078246</v>
      </c>
      <c r="M46" s="20">
        <v>4.6782000000000004</v>
      </c>
      <c r="N46" s="7">
        <v>10774260.6504372</v>
      </c>
    </row>
    <row r="47" spans="1:14" s="27" customFormat="1" x14ac:dyDescent="0.2">
      <c r="A47" s="8" t="s">
        <v>99</v>
      </c>
      <c r="B47" s="19">
        <v>2025</v>
      </c>
      <c r="C47" s="7">
        <v>4349285886</v>
      </c>
      <c r="D47" s="7">
        <v>3109018883</v>
      </c>
      <c r="E47" s="7">
        <v>212921841</v>
      </c>
      <c r="F47" s="7">
        <v>94532066</v>
      </c>
      <c r="G47" s="7">
        <v>93725000</v>
      </c>
      <c r="H47" s="7">
        <v>89140875</v>
      </c>
      <c r="I47" s="7">
        <v>22139124</v>
      </c>
      <c r="J47" s="7">
        <v>13609631</v>
      </c>
      <c r="K47" s="7">
        <v>526068537</v>
      </c>
      <c r="L47" s="7">
        <v>2582950346</v>
      </c>
      <c r="M47" s="20">
        <v>4.6782000000000004</v>
      </c>
      <c r="N47" s="7">
        <v>12083558.308657201</v>
      </c>
    </row>
    <row r="48" spans="1:14" s="46" customFormat="1" x14ac:dyDescent="0.2">
      <c r="A48" s="44" t="s">
        <v>9</v>
      </c>
      <c r="B48" s="45"/>
      <c r="C48" s="58">
        <f>(C47-C46)/C46</f>
        <v>5.278962541848687E-2</v>
      </c>
      <c r="D48" s="58">
        <f t="shared" ref="D48:N48" si="11">(D47-D46)/D46</f>
        <v>0.10232665894739428</v>
      </c>
      <c r="E48" s="58">
        <f t="shared" si="11"/>
        <v>1.2637600372874938E-2</v>
      </c>
      <c r="F48" s="58">
        <f t="shared" si="11"/>
        <v>3.3542425486395834E-2</v>
      </c>
      <c r="G48" s="58">
        <f t="shared" si="11"/>
        <v>-4.5140732873074881E-3</v>
      </c>
      <c r="H48" s="58">
        <f t="shared" si="11"/>
        <v>3.4361862317645903E-2</v>
      </c>
      <c r="I48" s="58">
        <f t="shared" si="11"/>
        <v>2.7782086163579151E-2</v>
      </c>
      <c r="J48" s="58">
        <f t="shared" si="11"/>
        <v>-9.3419187842162989E-3</v>
      </c>
      <c r="K48" s="58">
        <f t="shared" si="11"/>
        <v>1.6877908383624879E-2</v>
      </c>
      <c r="L48" s="58">
        <f t="shared" si="11"/>
        <v>0.12152088210032964</v>
      </c>
      <c r="M48" s="58">
        <f t="shared" si="11"/>
        <v>0</v>
      </c>
      <c r="N48" s="58">
        <f t="shared" si="11"/>
        <v>0.1215208821003297</v>
      </c>
    </row>
    <row r="49" spans="1:14" s="27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7" customFormat="1" x14ac:dyDescent="0.2">
      <c r="A50" s="8" t="s">
        <v>100</v>
      </c>
      <c r="B50" s="19">
        <v>2024</v>
      </c>
      <c r="C50" s="7">
        <v>9815469311</v>
      </c>
      <c r="D50" s="7">
        <v>7017281995</v>
      </c>
      <c r="E50" s="7">
        <v>359469450</v>
      </c>
      <c r="F50" s="7">
        <v>417517328</v>
      </c>
      <c r="G50" s="7">
        <v>278867548</v>
      </c>
      <c r="H50" s="7">
        <v>249817151</v>
      </c>
      <c r="I50" s="7">
        <v>15835254</v>
      </c>
      <c r="J50" s="7">
        <v>91146545</v>
      </c>
      <c r="K50" s="7">
        <v>1412653276</v>
      </c>
      <c r="L50" s="7">
        <v>5604628719</v>
      </c>
      <c r="M50" s="20">
        <v>5.9603999999999999</v>
      </c>
      <c r="N50" s="7">
        <v>33405829.0167276</v>
      </c>
    </row>
    <row r="51" spans="1:14" s="27" customFormat="1" x14ac:dyDescent="0.2">
      <c r="A51" s="8" t="s">
        <v>100</v>
      </c>
      <c r="B51" s="19">
        <v>2025</v>
      </c>
      <c r="C51" s="7">
        <v>10416032375</v>
      </c>
      <c r="D51" s="7">
        <v>7857727102</v>
      </c>
      <c r="E51" s="7">
        <v>367228151</v>
      </c>
      <c r="F51" s="7">
        <v>442700575</v>
      </c>
      <c r="G51" s="7">
        <v>285953642</v>
      </c>
      <c r="H51" s="7">
        <v>265244805</v>
      </c>
      <c r="I51" s="7">
        <v>17023389</v>
      </c>
      <c r="J51" s="7">
        <v>110894600</v>
      </c>
      <c r="K51" s="7">
        <v>1489045162</v>
      </c>
      <c r="L51" s="7">
        <v>6368681940</v>
      </c>
      <c r="M51" s="20">
        <v>5.9603999999999999</v>
      </c>
      <c r="N51" s="7">
        <v>37959891.835176006</v>
      </c>
    </row>
    <row r="52" spans="1:14" s="46" customFormat="1" x14ac:dyDescent="0.2">
      <c r="A52" s="44" t="s">
        <v>9</v>
      </c>
      <c r="B52" s="45"/>
      <c r="C52" s="58">
        <f>(C51-C50)/C50</f>
        <v>6.1185364140149773E-2</v>
      </c>
      <c r="D52" s="58">
        <f t="shared" ref="D52:N52" si="12">(D51-D50)/D50</f>
        <v>0.11976789697191013</v>
      </c>
      <c r="E52" s="58">
        <f t="shared" si="12"/>
        <v>2.1583756283044358E-2</v>
      </c>
      <c r="F52" s="58">
        <f t="shared" si="12"/>
        <v>6.0316651097173143E-2</v>
      </c>
      <c r="G52" s="58">
        <f t="shared" si="12"/>
        <v>2.5410249599928349E-2</v>
      </c>
      <c r="H52" s="58">
        <f t="shared" si="12"/>
        <v>6.1755783933345715E-2</v>
      </c>
      <c r="I52" s="58">
        <f t="shared" si="12"/>
        <v>7.5031003607520283E-2</v>
      </c>
      <c r="J52" s="58">
        <f t="shared" si="12"/>
        <v>0.21666268315491277</v>
      </c>
      <c r="K52" s="58">
        <f t="shared" si="12"/>
        <v>5.4076883052512029E-2</v>
      </c>
      <c r="L52" s="58">
        <f t="shared" si="12"/>
        <v>0.13632539447435965</v>
      </c>
      <c r="M52" s="58">
        <f t="shared" si="12"/>
        <v>0</v>
      </c>
      <c r="N52" s="58">
        <f t="shared" si="12"/>
        <v>0.13632539447435982</v>
      </c>
    </row>
    <row r="53" spans="1:14" s="27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7" customFormat="1" x14ac:dyDescent="0.2">
      <c r="A54" s="8" t="s">
        <v>101</v>
      </c>
      <c r="B54" s="19">
        <v>2024</v>
      </c>
      <c r="C54" s="7">
        <v>1632804180</v>
      </c>
      <c r="D54" s="7">
        <v>1007167717</v>
      </c>
      <c r="E54" s="7">
        <v>1637980</v>
      </c>
      <c r="F54" s="7">
        <v>0</v>
      </c>
      <c r="G54" s="7">
        <v>375000</v>
      </c>
      <c r="H54" s="7">
        <v>375000</v>
      </c>
      <c r="I54" s="7">
        <v>0</v>
      </c>
      <c r="J54" s="7">
        <v>284354</v>
      </c>
      <c r="K54" s="7">
        <v>2672334</v>
      </c>
      <c r="L54" s="7">
        <v>1004495383</v>
      </c>
      <c r="M54" s="20">
        <v>5.9</v>
      </c>
      <c r="N54" s="7">
        <v>5926522.7597000012</v>
      </c>
    </row>
    <row r="55" spans="1:14" s="27" customFormat="1" x14ac:dyDescent="0.2">
      <c r="A55" s="8" t="s">
        <v>101</v>
      </c>
      <c r="B55" s="19">
        <v>2025</v>
      </c>
      <c r="C55" s="7">
        <v>2227531243</v>
      </c>
      <c r="D55" s="7">
        <v>1288681023</v>
      </c>
      <c r="E55" s="7">
        <v>1630882</v>
      </c>
      <c r="F55" s="7"/>
      <c r="G55" s="7">
        <v>350000</v>
      </c>
      <c r="H55" s="7">
        <v>360108</v>
      </c>
      <c r="I55" s="7">
        <v>0</v>
      </c>
      <c r="J55" s="7">
        <v>305716</v>
      </c>
      <c r="K55" s="7">
        <v>2646706</v>
      </c>
      <c r="L55" s="7">
        <v>1286034317</v>
      </c>
      <c r="M55" s="20">
        <v>5.5</v>
      </c>
      <c r="N55" s="7">
        <v>7073188.7434999999</v>
      </c>
    </row>
    <row r="56" spans="1:14" s="46" customFormat="1" x14ac:dyDescent="0.2">
      <c r="A56" s="44" t="s">
        <v>9</v>
      </c>
      <c r="B56" s="45"/>
      <c r="C56" s="58">
        <f>(C55-C54)/C54</f>
        <v>0.36423661225561049</v>
      </c>
      <c r="D56" s="58">
        <f t="shared" ref="D56:N56" si="13">(D55-D54)/D54</f>
        <v>0.27950985843602055</v>
      </c>
      <c r="E56" s="58">
        <f t="shared" si="13"/>
        <v>-4.3333862440322838E-3</v>
      </c>
      <c r="F56" s="58" t="e">
        <f t="shared" si="13"/>
        <v>#DIV/0!</v>
      </c>
      <c r="G56" s="58">
        <f t="shared" si="13"/>
        <v>-6.6666666666666666E-2</v>
      </c>
      <c r="H56" s="58">
        <f t="shared" si="13"/>
        <v>-3.9711999999999997E-2</v>
      </c>
      <c r="I56" s="58" t="e">
        <f t="shared" si="13"/>
        <v>#DIV/0!</v>
      </c>
      <c r="J56" s="58">
        <f t="shared" si="13"/>
        <v>7.5124668546952045E-2</v>
      </c>
      <c r="K56" s="58">
        <f t="shared" si="13"/>
        <v>-9.5901186004444059E-3</v>
      </c>
      <c r="L56" s="58">
        <f t="shared" si="13"/>
        <v>0.28027897267099733</v>
      </c>
      <c r="M56" s="58">
        <f t="shared" si="13"/>
        <v>-6.7796610169491581E-2</v>
      </c>
      <c r="N56" s="58">
        <f t="shared" si="13"/>
        <v>0.19348039825262436</v>
      </c>
    </row>
    <row r="57" spans="1:14" s="27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7" customFormat="1" x14ac:dyDescent="0.2">
      <c r="A58" s="8" t="s">
        <v>102</v>
      </c>
      <c r="B58" s="19">
        <v>2024</v>
      </c>
      <c r="C58" s="7">
        <v>14403549366</v>
      </c>
      <c r="D58" s="7">
        <v>11240700959</v>
      </c>
      <c r="E58" s="7">
        <v>104557411</v>
      </c>
      <c r="F58" s="7">
        <v>119947983</v>
      </c>
      <c r="G58" s="7">
        <v>69450000</v>
      </c>
      <c r="H58" s="7">
        <v>69175000</v>
      </c>
      <c r="I58" s="7">
        <v>2150000</v>
      </c>
      <c r="J58" s="7">
        <v>15371587</v>
      </c>
      <c r="K58" s="7">
        <v>380651981</v>
      </c>
      <c r="L58" s="7">
        <v>10860048978</v>
      </c>
      <c r="M58" s="20">
        <v>2.9794</v>
      </c>
      <c r="N58" s="7">
        <v>32356429.925053202</v>
      </c>
    </row>
    <row r="59" spans="1:14" s="27" customFormat="1" x14ac:dyDescent="0.2">
      <c r="A59" s="8" t="s">
        <v>102</v>
      </c>
      <c r="B59" s="19">
        <v>2025</v>
      </c>
      <c r="C59" s="7">
        <v>15248068161</v>
      </c>
      <c r="D59" s="7">
        <v>12104328005</v>
      </c>
      <c r="E59" s="7">
        <v>107375943</v>
      </c>
      <c r="F59" s="7">
        <v>121046464</v>
      </c>
      <c r="G59" s="7">
        <v>69700000</v>
      </c>
      <c r="H59" s="7">
        <v>71429994</v>
      </c>
      <c r="I59" s="7">
        <v>1850000</v>
      </c>
      <c r="J59" s="7">
        <v>15633160</v>
      </c>
      <c r="K59" s="7">
        <v>387035561</v>
      </c>
      <c r="L59" s="7">
        <v>11717292444</v>
      </c>
      <c r="M59" s="20">
        <v>2.8845999999999998</v>
      </c>
      <c r="N59" s="7">
        <v>33799701.783962399</v>
      </c>
    </row>
    <row r="60" spans="1:14" s="46" customFormat="1" x14ac:dyDescent="0.2">
      <c r="A60" s="44" t="s">
        <v>9</v>
      </c>
      <c r="B60" s="45"/>
      <c r="C60" s="58">
        <f>(C59-C58)/C58</f>
        <v>5.86326865372164E-2</v>
      </c>
      <c r="D60" s="58">
        <f t="shared" ref="D60:N60" si="14">(D59-D58)/D58</f>
        <v>7.6830355077503132E-2</v>
      </c>
      <c r="E60" s="58">
        <f t="shared" si="14"/>
        <v>2.6956788361945955E-2</v>
      </c>
      <c r="F60" s="58">
        <f t="shared" si="14"/>
        <v>9.1579780878849795E-3</v>
      </c>
      <c r="G60" s="58">
        <f t="shared" si="14"/>
        <v>3.599712023038157E-3</v>
      </c>
      <c r="H60" s="58">
        <f t="shared" si="14"/>
        <v>3.259839537405132E-2</v>
      </c>
      <c r="I60" s="58">
        <f t="shared" si="14"/>
        <v>-0.13953488372093023</v>
      </c>
      <c r="J60" s="58">
        <f t="shared" si="14"/>
        <v>1.7016655469601155E-2</v>
      </c>
      <c r="K60" s="58">
        <f t="shared" si="14"/>
        <v>1.6770121577273495E-2</v>
      </c>
      <c r="L60" s="58">
        <f t="shared" si="14"/>
        <v>7.8935506436166272E-2</v>
      </c>
      <c r="M60" s="58">
        <f t="shared" si="14"/>
        <v>-3.1818486943680009E-2</v>
      </c>
      <c r="N60" s="58">
        <f t="shared" si="14"/>
        <v>4.4605411111554333E-2</v>
      </c>
    </row>
    <row r="61" spans="1:14" s="27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7" customFormat="1" x14ac:dyDescent="0.2">
      <c r="A62" s="8" t="s">
        <v>103</v>
      </c>
      <c r="B62" s="19">
        <v>2024</v>
      </c>
      <c r="C62" s="7">
        <v>7841140108</v>
      </c>
      <c r="D62" s="7">
        <v>5827614757</v>
      </c>
      <c r="E62" s="7">
        <v>71114061</v>
      </c>
      <c r="F62" s="7">
        <v>145663</v>
      </c>
      <c r="G62" s="7">
        <v>1350000</v>
      </c>
      <c r="H62" s="7">
        <v>1083098</v>
      </c>
      <c r="I62" s="7">
        <v>367661</v>
      </c>
      <c r="J62" s="7">
        <v>31136713</v>
      </c>
      <c r="K62" s="7">
        <v>105197196</v>
      </c>
      <c r="L62" s="7">
        <v>5722417561</v>
      </c>
      <c r="M62" s="20">
        <v>3.2</v>
      </c>
      <c r="N62" s="7">
        <v>18311736.1952</v>
      </c>
    </row>
    <row r="63" spans="1:14" s="27" customFormat="1" x14ac:dyDescent="0.2">
      <c r="A63" s="8" t="s">
        <v>103</v>
      </c>
      <c r="B63" s="19">
        <v>2025</v>
      </c>
      <c r="C63" s="7">
        <v>8815736045</v>
      </c>
      <c r="D63" s="7">
        <v>6608880338</v>
      </c>
      <c r="E63" s="7">
        <v>79449499</v>
      </c>
      <c r="F63" s="7">
        <v>135880</v>
      </c>
      <c r="G63" s="7">
        <v>1350000</v>
      </c>
      <c r="H63" s="7">
        <v>1151083</v>
      </c>
      <c r="I63" s="7">
        <v>378435</v>
      </c>
      <c r="J63" s="7">
        <v>31138614</v>
      </c>
      <c r="K63" s="7">
        <v>113603511</v>
      </c>
      <c r="L63" s="7">
        <v>6495276827</v>
      </c>
      <c r="M63" s="20">
        <v>3.85</v>
      </c>
      <c r="N63" s="7">
        <v>25006815.783950001</v>
      </c>
    </row>
    <row r="64" spans="1:14" s="46" customFormat="1" x14ac:dyDescent="0.2">
      <c r="A64" s="44" t="s">
        <v>9</v>
      </c>
      <c r="B64" s="45"/>
      <c r="C64" s="58">
        <f>(C63-C62)/C62</f>
        <v>0.12429263137457</v>
      </c>
      <c r="D64" s="58">
        <f t="shared" ref="D64:N64" si="15">(D63-D62)/D62</f>
        <v>0.13406266775983455</v>
      </c>
      <c r="E64" s="58">
        <f t="shared" si="15"/>
        <v>0.11721223458185014</v>
      </c>
      <c r="F64" s="58">
        <f t="shared" si="15"/>
        <v>-6.71618736398399E-2</v>
      </c>
      <c r="G64" s="58">
        <f t="shared" si="15"/>
        <v>0</v>
      </c>
      <c r="H64" s="58">
        <f t="shared" si="15"/>
        <v>6.2769019977878274E-2</v>
      </c>
      <c r="I64" s="58">
        <f t="shared" si="15"/>
        <v>2.9304168785919637E-2</v>
      </c>
      <c r="J64" s="58">
        <f t="shared" si="15"/>
        <v>6.1053329553443874E-5</v>
      </c>
      <c r="K64" s="58">
        <f t="shared" si="15"/>
        <v>7.9910067184680481E-2</v>
      </c>
      <c r="L64" s="58">
        <f t="shared" si="15"/>
        <v>0.13505817388567881</v>
      </c>
      <c r="M64" s="58">
        <f t="shared" si="15"/>
        <v>0.20312499999999997</v>
      </c>
      <c r="N64" s="58">
        <f t="shared" si="15"/>
        <v>0.36561686545620736</v>
      </c>
    </row>
    <row r="65" spans="1:17" s="27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7" s="27" customFormat="1" x14ac:dyDescent="0.2">
      <c r="A66" s="8" t="s">
        <v>104</v>
      </c>
      <c r="B66" s="19">
        <v>2024</v>
      </c>
      <c r="C66" s="7">
        <v>140912032304</v>
      </c>
      <c r="D66" s="7">
        <v>106930484096</v>
      </c>
      <c r="E66" s="7">
        <v>7668981632</v>
      </c>
      <c r="F66" s="7">
        <v>3786847228</v>
      </c>
      <c r="G66" s="7">
        <v>1131472397</v>
      </c>
      <c r="H66" s="7">
        <v>1033938554</v>
      </c>
      <c r="I66" s="7">
        <v>249964818</v>
      </c>
      <c r="J66" s="7">
        <v>301623077</v>
      </c>
      <c r="K66" s="7">
        <v>14172827706</v>
      </c>
      <c r="L66" s="7">
        <v>92757656390</v>
      </c>
      <c r="M66" s="20">
        <v>7.1364000000000001</v>
      </c>
      <c r="N66" s="7">
        <v>661955739.06159592</v>
      </c>
    </row>
    <row r="67" spans="1:17" s="27" customFormat="1" x14ac:dyDescent="0.2">
      <c r="A67" s="8" t="s">
        <v>104</v>
      </c>
      <c r="B67" s="19">
        <v>2025</v>
      </c>
      <c r="C67" s="7">
        <v>151648509590</v>
      </c>
      <c r="D67" s="7">
        <v>118303751688</v>
      </c>
      <c r="E67" s="7">
        <v>7852331980</v>
      </c>
      <c r="F67" s="7">
        <v>4229489606</v>
      </c>
      <c r="G67" s="7">
        <v>1130373064</v>
      </c>
      <c r="H67" s="7">
        <v>1072593046</v>
      </c>
      <c r="I67" s="7">
        <v>245790975</v>
      </c>
      <c r="J67" s="7">
        <v>312146117</v>
      </c>
      <c r="K67" s="7">
        <v>14842724788</v>
      </c>
      <c r="L67" s="7">
        <v>103461026900</v>
      </c>
      <c r="M67" s="20">
        <v>7.1079999999999997</v>
      </c>
      <c r="N67" s="7">
        <v>735400979.20519996</v>
      </c>
    </row>
    <row r="68" spans="1:17" s="46" customFormat="1" x14ac:dyDescent="0.2">
      <c r="A68" s="44" t="s">
        <v>9</v>
      </c>
      <c r="B68" s="45"/>
      <c r="C68" s="58">
        <f>(C67-C66)/C66</f>
        <v>7.6192764453481165E-2</v>
      </c>
      <c r="D68" s="58">
        <f t="shared" ref="D68:N68" si="16">(D67-D66)/D66</f>
        <v>0.10636132145244301</v>
      </c>
      <c r="E68" s="58">
        <f t="shared" si="16"/>
        <v>2.3908043700997091E-2</v>
      </c>
      <c r="F68" s="58">
        <f t="shared" si="16"/>
        <v>0.11688942049922063</v>
      </c>
      <c r="G68" s="58">
        <f t="shared" si="16"/>
        <v>-9.7159506755514779E-4</v>
      </c>
      <c r="H68" s="58">
        <f t="shared" si="16"/>
        <v>3.7385676209149274E-2</v>
      </c>
      <c r="I68" s="58">
        <f t="shared" si="16"/>
        <v>-1.6697721836998677E-2</v>
      </c>
      <c r="J68" s="58">
        <f t="shared" si="16"/>
        <v>3.4888046712685715E-2</v>
      </c>
      <c r="K68" s="58">
        <f t="shared" si="16"/>
        <v>4.7266296881348681E-2</v>
      </c>
      <c r="L68" s="58">
        <f t="shared" si="16"/>
        <v>0.11539069578254142</v>
      </c>
      <c r="M68" s="58">
        <f t="shared" si="16"/>
        <v>-3.979597556190856E-3</v>
      </c>
      <c r="N68" s="58">
        <f t="shared" si="16"/>
        <v>0.11095188969540735</v>
      </c>
    </row>
    <row r="69" spans="1:17" s="27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</row>
    <row r="70" spans="1:17" s="27" customFormat="1" x14ac:dyDescent="0.2">
      <c r="A70" s="8" t="s">
        <v>105</v>
      </c>
      <c r="B70" s="19">
        <v>2024</v>
      </c>
      <c r="C70" s="7">
        <v>77666167493</v>
      </c>
      <c r="D70" s="7">
        <v>59028547264</v>
      </c>
      <c r="E70" s="7">
        <v>1691040016</v>
      </c>
      <c r="F70" s="7">
        <v>843858801</v>
      </c>
      <c r="G70" s="7">
        <v>351464147</v>
      </c>
      <c r="H70" s="7">
        <v>344775659</v>
      </c>
      <c r="I70" s="7">
        <v>35878360</v>
      </c>
      <c r="J70" s="7">
        <v>111791747</v>
      </c>
      <c r="K70" s="7">
        <v>3378808730</v>
      </c>
      <c r="L70" s="7">
        <v>55649738534</v>
      </c>
      <c r="M70" s="20">
        <v>5.8521999999999998</v>
      </c>
      <c r="N70" s="7">
        <v>325673399.84867483</v>
      </c>
    </row>
    <row r="71" spans="1:17" s="27" customFormat="1" x14ac:dyDescent="0.2">
      <c r="A71" s="8" t="s">
        <v>105</v>
      </c>
      <c r="B71" s="19">
        <v>2025</v>
      </c>
      <c r="C71" s="7">
        <v>80988417963</v>
      </c>
      <c r="D71" s="7">
        <v>63899700032</v>
      </c>
      <c r="E71" s="7">
        <v>1697542857</v>
      </c>
      <c r="F71" s="7">
        <v>889246205</v>
      </c>
      <c r="G71" s="7">
        <v>354314557</v>
      </c>
      <c r="H71" s="7">
        <v>358206556</v>
      </c>
      <c r="I71" s="7">
        <v>36009037</v>
      </c>
      <c r="J71" s="7">
        <v>118448395</v>
      </c>
      <c r="K71" s="7">
        <v>3453767607</v>
      </c>
      <c r="L71" s="7">
        <v>60445932425</v>
      </c>
      <c r="M71" s="20">
        <v>5.8559999999999999</v>
      </c>
      <c r="N71" s="7">
        <v>353971380.28079998</v>
      </c>
    </row>
    <row r="72" spans="1:17" s="46" customFormat="1" x14ac:dyDescent="0.2">
      <c r="A72" s="44" t="s">
        <v>9</v>
      </c>
      <c r="B72" s="45"/>
      <c r="C72" s="58">
        <f>(C71-C70)/C70</f>
        <v>4.2776032051529161E-2</v>
      </c>
      <c r="D72" s="58">
        <f t="shared" ref="D72:N72" si="17">(D71-D70)/D70</f>
        <v>8.252198290115792E-2</v>
      </c>
      <c r="E72" s="58">
        <f t="shared" si="17"/>
        <v>3.8454684327233566E-3</v>
      </c>
      <c r="F72" s="58">
        <f t="shared" si="17"/>
        <v>5.3785543204875573E-2</v>
      </c>
      <c r="G72" s="58">
        <f t="shared" si="17"/>
        <v>8.1101017680759342E-3</v>
      </c>
      <c r="H72" s="58">
        <f t="shared" si="17"/>
        <v>3.8955467561008997E-2</v>
      </c>
      <c r="I72" s="58">
        <f t="shared" si="17"/>
        <v>3.6422233346228758E-3</v>
      </c>
      <c r="J72" s="58">
        <f t="shared" si="17"/>
        <v>5.9545075362316326E-2</v>
      </c>
      <c r="K72" s="58">
        <f t="shared" si="17"/>
        <v>2.2185001575984444E-2</v>
      </c>
      <c r="L72" s="58">
        <f t="shared" si="17"/>
        <v>8.6185380512968576E-2</v>
      </c>
      <c r="M72" s="58">
        <f t="shared" si="17"/>
        <v>6.4932845767404147E-4</v>
      </c>
      <c r="N72" s="58">
        <f t="shared" si="17"/>
        <v>8.6890671590844987E-2</v>
      </c>
    </row>
    <row r="73" spans="1:17" s="46" customFormat="1" x14ac:dyDescent="0.2">
      <c r="A73" s="44"/>
      <c r="B73" s="45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1:17" s="46" customFormat="1" x14ac:dyDescent="0.2">
      <c r="A74" s="44" t="s">
        <v>486</v>
      </c>
      <c r="B74" s="19">
        <v>2024</v>
      </c>
      <c r="C74" s="7">
        <v>831266387</v>
      </c>
      <c r="D74" s="7">
        <v>463050302</v>
      </c>
      <c r="E74" s="7">
        <v>0</v>
      </c>
      <c r="F74" s="7">
        <v>1264635</v>
      </c>
      <c r="G74" s="7">
        <v>6000000</v>
      </c>
      <c r="H74" s="7">
        <v>6000000</v>
      </c>
      <c r="I74" s="7">
        <v>200000</v>
      </c>
      <c r="J74" s="7">
        <v>167266</v>
      </c>
      <c r="K74" s="7">
        <v>13631901</v>
      </c>
      <c r="L74" s="7">
        <v>449418401</v>
      </c>
      <c r="M74" s="20">
        <v>0.77890000000000004</v>
      </c>
      <c r="N74" s="7">
        <v>350051.9925389</v>
      </c>
      <c r="P74" s="67"/>
      <c r="Q74" s="67"/>
    </row>
    <row r="75" spans="1:17" s="46" customFormat="1" x14ac:dyDescent="0.2">
      <c r="A75" s="44" t="s">
        <v>486</v>
      </c>
      <c r="B75" s="19">
        <v>2025</v>
      </c>
      <c r="C75" s="7">
        <v>868621528</v>
      </c>
      <c r="D75" s="7">
        <v>505908151</v>
      </c>
      <c r="E75" s="7"/>
      <c r="F75" s="7">
        <v>1391098</v>
      </c>
      <c r="G75" s="7">
        <v>5975000</v>
      </c>
      <c r="H75" s="7">
        <v>6147558</v>
      </c>
      <c r="I75" s="7">
        <v>150000</v>
      </c>
      <c r="J75" s="7">
        <v>118265</v>
      </c>
      <c r="K75" s="7">
        <v>13781921</v>
      </c>
      <c r="L75" s="7">
        <v>492126230</v>
      </c>
      <c r="M75" s="20">
        <v>0.73050000000000004</v>
      </c>
      <c r="N75" s="7">
        <v>359498.21101500007</v>
      </c>
      <c r="P75" s="67"/>
      <c r="Q75" s="67"/>
    </row>
    <row r="76" spans="1:17" s="46" customFormat="1" x14ac:dyDescent="0.2">
      <c r="A76" s="44" t="s">
        <v>9</v>
      </c>
      <c r="B76" s="45"/>
      <c r="C76" s="58">
        <f>(C75-C74)/C74</f>
        <v>4.4937629602482654E-2</v>
      </c>
      <c r="D76" s="58">
        <f t="shared" ref="D76:N76" si="18">(D75-D74)/D74</f>
        <v>9.2555493031510866E-2</v>
      </c>
      <c r="E76" s="58" t="e">
        <f t="shared" si="18"/>
        <v>#DIV/0!</v>
      </c>
      <c r="F76" s="58">
        <f t="shared" si="18"/>
        <v>9.9999604629003619E-2</v>
      </c>
      <c r="G76" s="58">
        <f t="shared" si="18"/>
        <v>-4.1666666666666666E-3</v>
      </c>
      <c r="H76" s="58">
        <f t="shared" si="18"/>
        <v>2.4593E-2</v>
      </c>
      <c r="I76" s="58">
        <f t="shared" si="18"/>
        <v>-0.25</v>
      </c>
      <c r="J76" s="58">
        <f t="shared" si="18"/>
        <v>-0.29295254265660686</v>
      </c>
      <c r="K76" s="58">
        <f t="shared" si="18"/>
        <v>1.1005068185280981E-2</v>
      </c>
      <c r="L76" s="58">
        <f t="shared" si="18"/>
        <v>9.5029106295983642E-2</v>
      </c>
      <c r="M76" s="58">
        <f t="shared" si="18"/>
        <v>-6.2138913852869425E-2</v>
      </c>
      <c r="N76" s="58">
        <f t="shared" si="18"/>
        <v>2.6985186993473104E-2</v>
      </c>
    </row>
    <row r="77" spans="1:17" s="27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7"/>
      <c r="K77" s="7"/>
      <c r="L77" s="7"/>
      <c r="M77" s="20"/>
      <c r="N77" s="7"/>
    </row>
    <row r="78" spans="1:17" s="27" customFormat="1" x14ac:dyDescent="0.2">
      <c r="A78" s="8" t="s">
        <v>106</v>
      </c>
      <c r="B78" s="19">
        <v>2024</v>
      </c>
      <c r="C78" s="7">
        <v>16535405389</v>
      </c>
      <c r="D78" s="7">
        <v>10864199113</v>
      </c>
      <c r="E78" s="7">
        <v>441075137</v>
      </c>
      <c r="F78" s="7">
        <v>588585019</v>
      </c>
      <c r="G78" s="7">
        <v>517805004</v>
      </c>
      <c r="H78" s="7">
        <v>467473827</v>
      </c>
      <c r="I78" s="7">
        <v>73695007</v>
      </c>
      <c r="J78" s="7">
        <v>71723737</v>
      </c>
      <c r="K78" s="7">
        <v>2160357731</v>
      </c>
      <c r="L78" s="7">
        <v>8703841382</v>
      </c>
      <c r="M78" s="20">
        <v>6.9363000000000001</v>
      </c>
      <c r="N78" s="7">
        <v>60372454.977966599</v>
      </c>
    </row>
    <row r="79" spans="1:17" s="27" customFormat="1" x14ac:dyDescent="0.2">
      <c r="A79" s="8" t="s">
        <v>106</v>
      </c>
      <c r="B79" s="19">
        <v>2025</v>
      </c>
      <c r="C79" s="7">
        <v>17263981631</v>
      </c>
      <c r="D79" s="7">
        <v>11934823098</v>
      </c>
      <c r="E79" s="7">
        <v>465691146</v>
      </c>
      <c r="F79" s="7">
        <v>704855066</v>
      </c>
      <c r="G79" s="7">
        <v>519021961</v>
      </c>
      <c r="H79" s="7">
        <v>484438269</v>
      </c>
      <c r="I79" s="7">
        <v>75312792</v>
      </c>
      <c r="J79" s="7">
        <v>81023765</v>
      </c>
      <c r="K79" s="7">
        <v>2330342999</v>
      </c>
      <c r="L79" s="7">
        <v>9604480099</v>
      </c>
      <c r="M79" s="20">
        <v>6.9363000000000001</v>
      </c>
      <c r="N79" s="7">
        <v>66619555.310693704</v>
      </c>
    </row>
    <row r="80" spans="1:17" s="46" customFormat="1" x14ac:dyDescent="0.2">
      <c r="A80" s="44" t="s">
        <v>9</v>
      </c>
      <c r="B80" s="45"/>
      <c r="C80" s="58">
        <f>(C79-C78)/C78</f>
        <v>4.4061589350853018E-2</v>
      </c>
      <c r="D80" s="58">
        <f t="shared" ref="D80:N80" si="19">(D79-D78)/D78</f>
        <v>9.8546056995485409E-2</v>
      </c>
      <c r="E80" s="58">
        <f t="shared" si="19"/>
        <v>5.5809105830420001E-2</v>
      </c>
      <c r="F80" s="58">
        <f t="shared" si="19"/>
        <v>0.19754163501738736</v>
      </c>
      <c r="G80" s="58">
        <f t="shared" si="19"/>
        <v>2.3502225559797795E-3</v>
      </c>
      <c r="H80" s="58">
        <f t="shared" si="19"/>
        <v>3.628960814527056E-2</v>
      </c>
      <c r="I80" s="58">
        <f t="shared" si="19"/>
        <v>2.1952437021954554E-2</v>
      </c>
      <c r="J80" s="58">
        <f t="shared" si="19"/>
        <v>0.12966457673559312</v>
      </c>
      <c r="K80" s="58">
        <f t="shared" si="19"/>
        <v>7.8683852012470246E-2</v>
      </c>
      <c r="L80" s="58">
        <f t="shared" si="19"/>
        <v>0.10347600300512921</v>
      </c>
      <c r="M80" s="58">
        <f t="shared" si="19"/>
        <v>0</v>
      </c>
      <c r="N80" s="58">
        <f t="shared" si="19"/>
        <v>0.10347600300512928</v>
      </c>
    </row>
    <row r="81" spans="1:14" s="27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</row>
    <row r="82" spans="1:14" s="27" customFormat="1" x14ac:dyDescent="0.2">
      <c r="A82" s="8" t="s">
        <v>107</v>
      </c>
      <c r="B82" s="19">
        <v>2024</v>
      </c>
      <c r="C82" s="7">
        <v>7736908289</v>
      </c>
      <c r="D82" s="7">
        <v>5615967680</v>
      </c>
      <c r="E82" s="7">
        <v>211072355</v>
      </c>
      <c r="F82" s="7">
        <v>128371244</v>
      </c>
      <c r="G82" s="7">
        <v>172000000</v>
      </c>
      <c r="H82" s="7">
        <v>170067733</v>
      </c>
      <c r="I82" s="7">
        <v>18351547</v>
      </c>
      <c r="J82" s="7">
        <v>35964729</v>
      </c>
      <c r="K82" s="7">
        <v>735827608</v>
      </c>
      <c r="L82" s="7">
        <v>4880140072</v>
      </c>
      <c r="M82" s="20">
        <v>2.0731999999999999</v>
      </c>
      <c r="N82" s="7">
        <v>10117506.397270398</v>
      </c>
    </row>
    <row r="83" spans="1:14" s="27" customFormat="1" x14ac:dyDescent="0.2">
      <c r="A83" s="8" t="s">
        <v>107</v>
      </c>
      <c r="B83" s="19">
        <v>2025</v>
      </c>
      <c r="C83" s="7">
        <v>8075470839</v>
      </c>
      <c r="D83" s="7">
        <v>5996705869</v>
      </c>
      <c r="E83" s="7">
        <v>212201866</v>
      </c>
      <c r="F83" s="7">
        <v>131710346</v>
      </c>
      <c r="G83" s="7">
        <v>171550000</v>
      </c>
      <c r="H83" s="7">
        <v>174482733</v>
      </c>
      <c r="I83" s="7">
        <v>18402128</v>
      </c>
      <c r="J83" s="7">
        <v>39427650</v>
      </c>
      <c r="K83" s="7">
        <v>747774723</v>
      </c>
      <c r="L83" s="7">
        <v>5248931146</v>
      </c>
      <c r="M83" s="20">
        <v>2.1577000000000002</v>
      </c>
      <c r="N83" s="7">
        <v>11325618.733724201</v>
      </c>
    </row>
    <row r="84" spans="1:14" s="46" customFormat="1" x14ac:dyDescent="0.2">
      <c r="A84" s="44" t="s">
        <v>9</v>
      </c>
      <c r="B84" s="45"/>
      <c r="C84" s="58">
        <f>(C83-C82)/C82</f>
        <v>4.375941104037042E-2</v>
      </c>
      <c r="D84" s="58">
        <f t="shared" ref="D84:N84" si="20">(D83-D82)/D82</f>
        <v>6.7795651737084073E-2</v>
      </c>
      <c r="E84" s="58">
        <f t="shared" si="20"/>
        <v>5.3512976628322549E-3</v>
      </c>
      <c r="F84" s="58">
        <f t="shared" si="20"/>
        <v>2.6011292684832127E-2</v>
      </c>
      <c r="G84" s="58">
        <f t="shared" si="20"/>
        <v>-2.6162790697674418E-3</v>
      </c>
      <c r="H84" s="58">
        <f t="shared" si="20"/>
        <v>2.5960244910185285E-2</v>
      </c>
      <c r="I84" s="58">
        <f t="shared" si="20"/>
        <v>2.7562254015969334E-3</v>
      </c>
      <c r="J84" s="58">
        <f t="shared" si="20"/>
        <v>9.6286586783401032E-2</v>
      </c>
      <c r="K84" s="58">
        <f t="shared" si="20"/>
        <v>1.6236296205945022E-2</v>
      </c>
      <c r="L84" s="58">
        <f t="shared" si="20"/>
        <v>7.5569772293208062E-2</v>
      </c>
      <c r="M84" s="58">
        <f t="shared" si="20"/>
        <v>4.0758248118850204E-2</v>
      </c>
      <c r="N84" s="58">
        <f t="shared" si="20"/>
        <v>0.11940811194147004</v>
      </c>
    </row>
    <row r="85" spans="1:14" s="27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</row>
    <row r="86" spans="1:14" s="27" customFormat="1" x14ac:dyDescent="0.2">
      <c r="A86" s="8" t="s">
        <v>108</v>
      </c>
      <c r="B86" s="19">
        <v>2024</v>
      </c>
      <c r="C86" s="7">
        <v>4174197016</v>
      </c>
      <c r="D86" s="7">
        <v>2358128739</v>
      </c>
      <c r="E86" s="7">
        <v>34309370</v>
      </c>
      <c r="F86" s="7">
        <v>194872944</v>
      </c>
      <c r="G86" s="7">
        <v>72925000</v>
      </c>
      <c r="H86" s="7">
        <v>71608196</v>
      </c>
      <c r="I86" s="7">
        <v>0</v>
      </c>
      <c r="J86" s="7">
        <v>9743763</v>
      </c>
      <c r="K86" s="7">
        <v>383459273</v>
      </c>
      <c r="L86" s="7">
        <v>1974669466</v>
      </c>
      <c r="M86" s="20">
        <v>7.8</v>
      </c>
      <c r="N86" s="7">
        <v>15402421.834799999</v>
      </c>
    </row>
    <row r="87" spans="1:14" s="27" customFormat="1" x14ac:dyDescent="0.2">
      <c r="A87" s="8" t="s">
        <v>108</v>
      </c>
      <c r="B87" s="19">
        <v>2025</v>
      </c>
      <c r="C87" s="7">
        <v>4359573300</v>
      </c>
      <c r="D87" s="7">
        <v>2558420250</v>
      </c>
      <c r="E87" s="7">
        <v>35495894</v>
      </c>
      <c r="F87" s="7">
        <v>202243588</v>
      </c>
      <c r="G87" s="7">
        <v>72850000</v>
      </c>
      <c r="H87" s="7">
        <v>73662873</v>
      </c>
      <c r="I87" s="7">
        <v>0</v>
      </c>
      <c r="J87" s="7">
        <v>8680926</v>
      </c>
      <c r="K87" s="7">
        <v>392933281</v>
      </c>
      <c r="L87" s="7">
        <v>2165486969</v>
      </c>
      <c r="M87" s="20">
        <v>7.8</v>
      </c>
      <c r="N87" s="7">
        <v>16890798.358199999</v>
      </c>
    </row>
    <row r="88" spans="1:14" s="46" customFormat="1" x14ac:dyDescent="0.2">
      <c r="A88" s="44" t="s">
        <v>9</v>
      </c>
      <c r="B88" s="45"/>
      <c r="C88" s="58">
        <f>(C87-C86)/C86</f>
        <v>4.4410046600445369E-2</v>
      </c>
      <c r="D88" s="58">
        <f t="shared" ref="D88:N88" si="21">(D87-D86)/D86</f>
        <v>8.4936631188735109E-2</v>
      </c>
      <c r="E88" s="58">
        <f t="shared" si="21"/>
        <v>3.4583089109476509E-2</v>
      </c>
      <c r="F88" s="58">
        <f t="shared" si="21"/>
        <v>3.7822818543758442E-2</v>
      </c>
      <c r="G88" s="58">
        <f t="shared" si="21"/>
        <v>-1.0284538909838875E-3</v>
      </c>
      <c r="H88" s="58">
        <f t="shared" si="21"/>
        <v>2.8693321641561811E-2</v>
      </c>
      <c r="I88" s="58" t="e">
        <f t="shared" si="21"/>
        <v>#DIV/0!</v>
      </c>
      <c r="J88" s="58">
        <f t="shared" si="21"/>
        <v>-0.10907869988217078</v>
      </c>
      <c r="K88" s="58">
        <f t="shared" si="21"/>
        <v>2.4706686386483604E-2</v>
      </c>
      <c r="L88" s="58">
        <f t="shared" si="21"/>
        <v>9.663262955421624E-2</v>
      </c>
      <c r="M88" s="58">
        <f t="shared" si="21"/>
        <v>0</v>
      </c>
      <c r="N88" s="58">
        <f t="shared" si="21"/>
        <v>9.6632629554216198E-2</v>
      </c>
    </row>
    <row r="89" spans="1:14" s="27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</row>
    <row r="90" spans="1:14" s="27" customFormat="1" x14ac:dyDescent="0.2">
      <c r="A90" s="8" t="s">
        <v>109</v>
      </c>
      <c r="B90" s="19">
        <v>2024</v>
      </c>
      <c r="C90" s="7">
        <v>3123311269</v>
      </c>
      <c r="D90" s="7">
        <v>2040826011</v>
      </c>
      <c r="E90" s="7">
        <v>113579352</v>
      </c>
      <c r="F90" s="7">
        <v>20733313</v>
      </c>
      <c r="G90" s="7">
        <v>76200000</v>
      </c>
      <c r="H90" s="7">
        <v>74866144</v>
      </c>
      <c r="I90" s="7">
        <v>8357275</v>
      </c>
      <c r="J90" s="7">
        <v>12606812</v>
      </c>
      <c r="K90" s="7">
        <v>306342896</v>
      </c>
      <c r="L90" s="7">
        <v>1734483115</v>
      </c>
      <c r="M90" s="20">
        <v>6.86</v>
      </c>
      <c r="N90" s="7">
        <v>11898554.1689</v>
      </c>
    </row>
    <row r="91" spans="1:14" s="27" customFormat="1" x14ac:dyDescent="0.2">
      <c r="A91" s="8" t="s">
        <v>109</v>
      </c>
      <c r="B91" s="19">
        <v>2025</v>
      </c>
      <c r="C91" s="7">
        <v>3310726832</v>
      </c>
      <c r="D91" s="7">
        <v>2208087757</v>
      </c>
      <c r="E91" s="7">
        <v>119269781</v>
      </c>
      <c r="F91" s="7">
        <v>22600750</v>
      </c>
      <c r="G91" s="7">
        <v>76375000</v>
      </c>
      <c r="H91" s="7">
        <v>77190365</v>
      </c>
      <c r="I91" s="7">
        <v>8087335</v>
      </c>
      <c r="J91" s="7">
        <v>14876059</v>
      </c>
      <c r="K91" s="7">
        <v>318399290</v>
      </c>
      <c r="L91" s="7">
        <v>1889688467</v>
      </c>
      <c r="M91" s="20">
        <v>6.81</v>
      </c>
      <c r="N91" s="7">
        <v>12868778.460269999</v>
      </c>
    </row>
    <row r="92" spans="1:14" s="46" customFormat="1" x14ac:dyDescent="0.2">
      <c r="A92" s="44" t="s">
        <v>9</v>
      </c>
      <c r="B92" s="45"/>
      <c r="C92" s="58">
        <f>(C91-C90)/C90</f>
        <v>6.000540671695697E-2</v>
      </c>
      <c r="D92" s="58">
        <f t="shared" ref="D92:N92" si="22">(D91-D90)/D90</f>
        <v>8.1957866617959327E-2</v>
      </c>
      <c r="E92" s="58">
        <f t="shared" si="22"/>
        <v>5.0100910947264432E-2</v>
      </c>
      <c r="F92" s="58">
        <f t="shared" si="22"/>
        <v>9.006939701339578E-2</v>
      </c>
      <c r="G92" s="58">
        <f t="shared" si="22"/>
        <v>2.2965879265091863E-3</v>
      </c>
      <c r="H92" s="58">
        <f t="shared" si="22"/>
        <v>3.1045020830777662E-2</v>
      </c>
      <c r="I92" s="58">
        <f t="shared" si="22"/>
        <v>-3.2300002093983982E-2</v>
      </c>
      <c r="J92" s="58">
        <f t="shared" si="22"/>
        <v>0.18000165307454413</v>
      </c>
      <c r="K92" s="58">
        <f t="shared" si="22"/>
        <v>3.9355879171423643E-2</v>
      </c>
      <c r="L92" s="58">
        <f t="shared" si="22"/>
        <v>8.9482192508976946E-2</v>
      </c>
      <c r="M92" s="58">
        <f t="shared" si="22"/>
        <v>-7.2886297376094323E-3</v>
      </c>
      <c r="N92" s="58">
        <f t="shared" si="22"/>
        <v>8.1541360202060112E-2</v>
      </c>
    </row>
    <row r="93" spans="1:14" s="27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7"/>
      <c r="K93" s="7"/>
      <c r="L93" s="7"/>
      <c r="M93" s="20"/>
      <c r="N93" s="7"/>
    </row>
    <row r="94" spans="1:14" s="27" customFormat="1" x14ac:dyDescent="0.2">
      <c r="A94" s="8" t="s">
        <v>110</v>
      </c>
      <c r="B94" s="19">
        <v>2024</v>
      </c>
      <c r="C94" s="7">
        <v>2286119998</v>
      </c>
      <c r="D94" s="7">
        <v>1701434010</v>
      </c>
      <c r="E94" s="7">
        <v>18801994</v>
      </c>
      <c r="F94" s="7">
        <v>3499412</v>
      </c>
      <c r="G94" s="7">
        <v>32000000</v>
      </c>
      <c r="H94" s="7">
        <v>30657463</v>
      </c>
      <c r="I94" s="7">
        <v>2815438</v>
      </c>
      <c r="J94" s="7">
        <v>4993599</v>
      </c>
      <c r="K94" s="7">
        <v>92767906</v>
      </c>
      <c r="L94" s="7">
        <v>1608666104</v>
      </c>
      <c r="M94" s="20">
        <v>5.7061999999999999</v>
      </c>
      <c r="N94" s="7">
        <v>9179370.5226448011</v>
      </c>
    </row>
    <row r="95" spans="1:14" s="27" customFormat="1" x14ac:dyDescent="0.2">
      <c r="A95" s="8" t="s">
        <v>110</v>
      </c>
      <c r="B95" s="19">
        <v>2025</v>
      </c>
      <c r="C95" s="7">
        <v>2695821258</v>
      </c>
      <c r="D95" s="7">
        <v>1922816790</v>
      </c>
      <c r="E95" s="7">
        <v>19564273</v>
      </c>
      <c r="F95" s="7">
        <v>3746137</v>
      </c>
      <c r="G95" s="7">
        <v>31625000</v>
      </c>
      <c r="H95" s="7">
        <v>31332692</v>
      </c>
      <c r="I95" s="7">
        <v>2726559</v>
      </c>
      <c r="J95" s="7">
        <v>4172899</v>
      </c>
      <c r="K95" s="7">
        <v>93167560</v>
      </c>
      <c r="L95" s="7">
        <v>1829649230</v>
      </c>
      <c r="M95" s="20">
        <v>5.7061999999999999</v>
      </c>
      <c r="N95" s="7">
        <v>10440344.436225999</v>
      </c>
    </row>
    <row r="96" spans="1:14" s="46" customFormat="1" x14ac:dyDescent="0.2">
      <c r="A96" s="44" t="s">
        <v>9</v>
      </c>
      <c r="B96" s="45"/>
      <c r="C96" s="58">
        <f>(C95-C94)/C94</f>
        <v>0.17921249118962476</v>
      </c>
      <c r="D96" s="58">
        <f t="shared" ref="D96:N96" si="23">(D95-D94)/D94</f>
        <v>0.13011540776712227</v>
      </c>
      <c r="E96" s="58">
        <f t="shared" si="23"/>
        <v>4.0542455231078148E-2</v>
      </c>
      <c r="F96" s="58">
        <f t="shared" si="23"/>
        <v>7.0504701932781855E-2</v>
      </c>
      <c r="G96" s="58">
        <f t="shared" si="23"/>
        <v>-1.171875E-2</v>
      </c>
      <c r="H96" s="58">
        <f t="shared" si="23"/>
        <v>2.2024947074061541E-2</v>
      </c>
      <c r="I96" s="58">
        <f t="shared" si="23"/>
        <v>-3.1568445122925809E-2</v>
      </c>
      <c r="J96" s="58">
        <f t="shared" si="23"/>
        <v>-0.1643504013838516</v>
      </c>
      <c r="K96" s="58">
        <f t="shared" si="23"/>
        <v>4.3081062970204368E-3</v>
      </c>
      <c r="L96" s="58">
        <f t="shared" si="23"/>
        <v>0.137370412325167</v>
      </c>
      <c r="M96" s="58">
        <f t="shared" si="23"/>
        <v>0</v>
      </c>
      <c r="N96" s="58">
        <f t="shared" si="23"/>
        <v>0.13737041232516678</v>
      </c>
    </row>
    <row r="97" spans="1:14" s="27" customFormat="1" x14ac:dyDescent="0.2">
      <c r="A97" s="8"/>
      <c r="B97" s="19"/>
      <c r="C97" s="7"/>
      <c r="D97" s="7"/>
      <c r="E97" s="7"/>
      <c r="F97" s="7"/>
      <c r="G97" s="7"/>
      <c r="H97" s="7"/>
      <c r="I97" s="7"/>
      <c r="J97" s="7"/>
      <c r="K97" s="7"/>
      <c r="L97" s="7"/>
      <c r="M97" s="20"/>
      <c r="N97" s="7"/>
    </row>
    <row r="98" spans="1:14" s="27" customFormat="1" x14ac:dyDescent="0.2">
      <c r="A98" s="8" t="s">
        <v>111</v>
      </c>
      <c r="B98" s="19">
        <v>2024</v>
      </c>
      <c r="C98" s="7">
        <v>10595503196</v>
      </c>
      <c r="D98" s="7">
        <v>6888997248</v>
      </c>
      <c r="E98" s="7">
        <v>363528313</v>
      </c>
      <c r="F98" s="7">
        <v>279996531</v>
      </c>
      <c r="G98" s="7">
        <v>205290083</v>
      </c>
      <c r="H98" s="7">
        <v>186250325</v>
      </c>
      <c r="I98" s="7">
        <v>24526633</v>
      </c>
      <c r="J98" s="7">
        <v>30260040</v>
      </c>
      <c r="K98" s="7">
        <v>1089851925</v>
      </c>
      <c r="L98" s="7">
        <v>5799145323</v>
      </c>
      <c r="M98" s="20">
        <v>7.4</v>
      </c>
      <c r="N98" s="7">
        <v>42913675.390200004</v>
      </c>
    </row>
    <row r="99" spans="1:14" s="27" customFormat="1" x14ac:dyDescent="0.2">
      <c r="A99" s="8" t="s">
        <v>111</v>
      </c>
      <c r="B99" s="19">
        <v>2025</v>
      </c>
      <c r="C99" s="7">
        <v>11199731001</v>
      </c>
      <c r="D99" s="7">
        <v>7556854676</v>
      </c>
      <c r="E99" s="7">
        <v>383244781</v>
      </c>
      <c r="F99" s="7">
        <v>263728349</v>
      </c>
      <c r="G99" s="7">
        <v>203651676</v>
      </c>
      <c r="H99" s="7">
        <v>191997735</v>
      </c>
      <c r="I99" s="7">
        <v>27417756</v>
      </c>
      <c r="J99" s="7">
        <v>32319014</v>
      </c>
      <c r="K99" s="7">
        <v>1102359311</v>
      </c>
      <c r="L99" s="7">
        <v>6454495365</v>
      </c>
      <c r="M99" s="20">
        <v>7.4</v>
      </c>
      <c r="N99" s="7">
        <v>47763265.700999998</v>
      </c>
    </row>
    <row r="100" spans="1:14" s="46" customFormat="1" x14ac:dyDescent="0.2">
      <c r="A100" s="44" t="s">
        <v>9</v>
      </c>
      <c r="B100" s="45"/>
      <c r="C100" s="58">
        <f>(C99-C98)/C98</f>
        <v>5.7026815416195357E-2</v>
      </c>
      <c r="D100" s="58">
        <f t="shared" ref="D100:N100" si="24">(D99-D98)/D98</f>
        <v>9.6945521090735093E-2</v>
      </c>
      <c r="E100" s="58">
        <f t="shared" si="24"/>
        <v>5.4236402764040008E-2</v>
      </c>
      <c r="F100" s="58">
        <f t="shared" si="24"/>
        <v>-5.810136983447127E-2</v>
      </c>
      <c r="G100" s="58">
        <f t="shared" si="24"/>
        <v>-7.9809359324970412E-3</v>
      </c>
      <c r="H100" s="58">
        <f t="shared" si="24"/>
        <v>3.0858523334120355E-2</v>
      </c>
      <c r="I100" s="58">
        <f t="shared" si="24"/>
        <v>0.11787688102154095</v>
      </c>
      <c r="J100" s="58">
        <f t="shared" si="24"/>
        <v>6.804267277901814E-2</v>
      </c>
      <c r="K100" s="58">
        <f t="shared" si="24"/>
        <v>1.1476225084430622E-2</v>
      </c>
      <c r="L100" s="58">
        <f t="shared" si="24"/>
        <v>0.11300803920205536</v>
      </c>
      <c r="M100" s="58">
        <f t="shared" si="24"/>
        <v>0</v>
      </c>
      <c r="N100" s="58">
        <f t="shared" si="24"/>
        <v>0.1130080392020552</v>
      </c>
    </row>
    <row r="101" spans="1:14" s="27" customFormat="1" x14ac:dyDescent="0.2">
      <c r="A101" s="8"/>
      <c r="B101" s="1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/>
      <c r="N101" s="7"/>
    </row>
    <row r="102" spans="1:14" s="27" customFormat="1" x14ac:dyDescent="0.2">
      <c r="A102" s="8" t="s">
        <v>112</v>
      </c>
      <c r="B102" s="19">
        <v>2024</v>
      </c>
      <c r="C102" s="7">
        <v>8654930547</v>
      </c>
      <c r="D102" s="7">
        <v>5881173435</v>
      </c>
      <c r="E102" s="7">
        <v>117010036</v>
      </c>
      <c r="F102" s="7">
        <v>126951032</v>
      </c>
      <c r="G102" s="7">
        <v>162164831</v>
      </c>
      <c r="H102" s="7">
        <v>150095141</v>
      </c>
      <c r="I102" s="7">
        <v>21220087</v>
      </c>
      <c r="J102" s="7">
        <v>24481703</v>
      </c>
      <c r="K102" s="7">
        <v>601922830</v>
      </c>
      <c r="L102" s="7">
        <v>5279250605</v>
      </c>
      <c r="M102" s="20">
        <v>6.1</v>
      </c>
      <c r="N102" s="7">
        <v>32203428.690499999</v>
      </c>
    </row>
    <row r="103" spans="1:14" s="27" customFormat="1" x14ac:dyDescent="0.2">
      <c r="A103" s="8" t="s">
        <v>112</v>
      </c>
      <c r="B103" s="19">
        <v>2025</v>
      </c>
      <c r="C103" s="7">
        <v>8877865660</v>
      </c>
      <c r="D103" s="7">
        <v>6365529866</v>
      </c>
      <c r="E103" s="7">
        <v>123358642</v>
      </c>
      <c r="F103" s="7">
        <v>136196260</v>
      </c>
      <c r="G103" s="7">
        <v>162569200</v>
      </c>
      <c r="H103" s="7">
        <v>155502042</v>
      </c>
      <c r="I103" s="7">
        <v>23285747</v>
      </c>
      <c r="J103" s="7">
        <v>27739768</v>
      </c>
      <c r="K103" s="7">
        <v>628651659</v>
      </c>
      <c r="L103" s="7">
        <v>5736878207</v>
      </c>
      <c r="M103" s="20">
        <v>6.1</v>
      </c>
      <c r="N103" s="7">
        <v>34994957.062699996</v>
      </c>
    </row>
    <row r="104" spans="1:14" s="46" customFormat="1" x14ac:dyDescent="0.2">
      <c r="A104" s="44" t="s">
        <v>9</v>
      </c>
      <c r="B104" s="45"/>
      <c r="C104" s="58">
        <f>(C103-C102)/C102</f>
        <v>2.5758163140578234E-2</v>
      </c>
      <c r="D104" s="58">
        <f t="shared" ref="D104:N104" si="25">(D103-D102)/D102</f>
        <v>8.2357107191823528E-2</v>
      </c>
      <c r="E104" s="58">
        <f t="shared" si="25"/>
        <v>5.4256935704216004E-2</v>
      </c>
      <c r="F104" s="58">
        <f t="shared" si="25"/>
        <v>7.2825150409175088E-2</v>
      </c>
      <c r="G104" s="58">
        <f t="shared" si="25"/>
        <v>2.4935677946101645E-3</v>
      </c>
      <c r="H104" s="58">
        <f t="shared" si="25"/>
        <v>3.6023158138077237E-2</v>
      </c>
      <c r="I104" s="58">
        <f t="shared" si="25"/>
        <v>9.734455848366691E-2</v>
      </c>
      <c r="J104" s="58">
        <f t="shared" si="25"/>
        <v>0.13308163243382209</v>
      </c>
      <c r="K104" s="58">
        <f t="shared" si="25"/>
        <v>4.4405740516604099E-2</v>
      </c>
      <c r="L104" s="58">
        <f t="shared" si="25"/>
        <v>8.6684197481850744E-2</v>
      </c>
      <c r="M104" s="58">
        <f t="shared" si="25"/>
        <v>0</v>
      </c>
      <c r="N104" s="58">
        <f t="shared" si="25"/>
        <v>8.6684197481850661E-2</v>
      </c>
    </row>
    <row r="105" spans="1:14" s="27" customFormat="1" x14ac:dyDescent="0.2">
      <c r="A105" s="8"/>
      <c r="B105" s="1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/>
      <c r="N105" s="7"/>
    </row>
    <row r="106" spans="1:14" s="27" customFormat="1" x14ac:dyDescent="0.2">
      <c r="A106" s="8" t="s">
        <v>113</v>
      </c>
      <c r="B106" s="19">
        <v>2024</v>
      </c>
      <c r="C106" s="7">
        <v>3396682647</v>
      </c>
      <c r="D106" s="7">
        <v>2343829138</v>
      </c>
      <c r="E106" s="7">
        <v>283240383</v>
      </c>
      <c r="F106" s="7">
        <v>110805310</v>
      </c>
      <c r="G106" s="7">
        <v>38474260</v>
      </c>
      <c r="H106" s="7">
        <v>30577637</v>
      </c>
      <c r="I106" s="7">
        <v>4602769</v>
      </c>
      <c r="J106" s="7">
        <v>13646549</v>
      </c>
      <c r="K106" s="7">
        <v>481346908</v>
      </c>
      <c r="L106" s="7">
        <v>1862482230</v>
      </c>
      <c r="M106" s="20">
        <v>9.1630000000000003</v>
      </c>
      <c r="N106" s="7">
        <v>17065924.673489999</v>
      </c>
    </row>
    <row r="107" spans="1:14" s="27" customFormat="1" x14ac:dyDescent="0.2">
      <c r="A107" s="8" t="s">
        <v>113</v>
      </c>
      <c r="B107" s="19">
        <v>2025</v>
      </c>
      <c r="C107" s="7">
        <v>3859897675</v>
      </c>
      <c r="D107" s="7">
        <v>2675416431</v>
      </c>
      <c r="E107" s="7">
        <v>310564934</v>
      </c>
      <c r="F107" s="7">
        <v>121168897</v>
      </c>
      <c r="G107" s="7">
        <v>38982529</v>
      </c>
      <c r="H107" s="7">
        <v>32935462</v>
      </c>
      <c r="I107" s="7">
        <v>4621726</v>
      </c>
      <c r="J107" s="7">
        <v>16390582</v>
      </c>
      <c r="K107" s="7">
        <v>524664130</v>
      </c>
      <c r="L107" s="7">
        <v>2150752301</v>
      </c>
      <c r="M107" s="20">
        <v>8.9796999999999993</v>
      </c>
      <c r="N107" s="7">
        <v>19313110.4372897</v>
      </c>
    </row>
    <row r="108" spans="1:14" s="46" customFormat="1" x14ac:dyDescent="0.2">
      <c r="A108" s="44" t="s">
        <v>9</v>
      </c>
      <c r="B108" s="45"/>
      <c r="C108" s="58">
        <f>(C107-C106)/C106</f>
        <v>0.13637277194827674</v>
      </c>
      <c r="D108" s="58">
        <f t="shared" ref="D108:N108" si="26">(D107-D106)/D106</f>
        <v>0.14147246811810904</v>
      </c>
      <c r="E108" s="58">
        <f t="shared" si="26"/>
        <v>9.6471240119739565E-2</v>
      </c>
      <c r="F108" s="58">
        <f t="shared" si="26"/>
        <v>9.3529696365634463E-2</v>
      </c>
      <c r="G108" s="58">
        <f t="shared" si="26"/>
        <v>1.3210624453855643E-2</v>
      </c>
      <c r="H108" s="58">
        <f t="shared" si="26"/>
        <v>7.710945747704441E-2</v>
      </c>
      <c r="I108" s="58">
        <f t="shared" si="26"/>
        <v>4.1186077337359312E-3</v>
      </c>
      <c r="J108" s="58">
        <f t="shared" si="26"/>
        <v>0.20107889547753061</v>
      </c>
      <c r="K108" s="58">
        <f t="shared" si="26"/>
        <v>8.9991690566754406E-2</v>
      </c>
      <c r="L108" s="58">
        <f t="shared" si="26"/>
        <v>0.15477735376836321</v>
      </c>
      <c r="M108" s="58">
        <f t="shared" si="26"/>
        <v>-2.000436538251674E-2</v>
      </c>
      <c r="N108" s="58">
        <f t="shared" si="26"/>
        <v>0.13167676564812525</v>
      </c>
    </row>
    <row r="109" spans="1:14" s="27" customFormat="1" x14ac:dyDescent="0.2">
      <c r="A109" s="8"/>
      <c r="B109" s="1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0"/>
      <c r="N109" s="7"/>
    </row>
    <row r="110" spans="1:14" s="27" customFormat="1" x14ac:dyDescent="0.2">
      <c r="A110" s="8" t="s">
        <v>114</v>
      </c>
      <c r="B110" s="19">
        <v>2024</v>
      </c>
      <c r="C110" s="7">
        <v>8462581988</v>
      </c>
      <c r="D110" s="7">
        <v>5317493814</v>
      </c>
      <c r="E110" s="7">
        <v>205955323</v>
      </c>
      <c r="F110" s="7">
        <v>200381953</v>
      </c>
      <c r="G110" s="7">
        <v>161025000</v>
      </c>
      <c r="H110" s="7">
        <v>159225768</v>
      </c>
      <c r="I110" s="7">
        <v>7090525</v>
      </c>
      <c r="J110" s="7">
        <v>32606935</v>
      </c>
      <c r="K110" s="7">
        <v>766285504</v>
      </c>
      <c r="L110" s="7">
        <v>4551208310</v>
      </c>
      <c r="M110" s="20">
        <v>2.35</v>
      </c>
      <c r="N110" s="7">
        <v>10695339.5285</v>
      </c>
    </row>
    <row r="111" spans="1:14" s="27" customFormat="1" x14ac:dyDescent="0.2">
      <c r="A111" s="8" t="s">
        <v>114</v>
      </c>
      <c r="B111" s="19">
        <v>2025</v>
      </c>
      <c r="C111" s="7">
        <v>8658441159</v>
      </c>
      <c r="D111" s="7">
        <v>5686585302</v>
      </c>
      <c r="E111" s="7">
        <v>212503484</v>
      </c>
      <c r="F111" s="7">
        <v>215752876</v>
      </c>
      <c r="G111" s="7">
        <v>160225000</v>
      </c>
      <c r="H111" s="7">
        <v>162707132</v>
      </c>
      <c r="I111" s="7">
        <v>6732511</v>
      </c>
      <c r="J111" s="7">
        <v>41278616</v>
      </c>
      <c r="K111" s="7">
        <v>799199619</v>
      </c>
      <c r="L111" s="7">
        <v>4887385683</v>
      </c>
      <c r="M111" s="20">
        <v>2.3018000000000001</v>
      </c>
      <c r="N111" s="7">
        <v>11249784.3651294</v>
      </c>
    </row>
    <row r="112" spans="1:14" s="46" customFormat="1" x14ac:dyDescent="0.2">
      <c r="A112" s="44" t="s">
        <v>9</v>
      </c>
      <c r="B112" s="45"/>
      <c r="C112" s="58">
        <f>(C111-C110)/C110</f>
        <v>2.3144138665684971E-2</v>
      </c>
      <c r="D112" s="58">
        <f t="shared" ref="D112:N112" si="27">(D111-D110)/D110</f>
        <v>6.9410797813859004E-2</v>
      </c>
      <c r="E112" s="58">
        <f t="shared" si="27"/>
        <v>3.1794084778279802E-2</v>
      </c>
      <c r="F112" s="58">
        <f t="shared" si="27"/>
        <v>7.6708120516222333E-2</v>
      </c>
      <c r="G112" s="58">
        <f t="shared" si="27"/>
        <v>-4.9681726439993789E-3</v>
      </c>
      <c r="H112" s="58">
        <f t="shared" si="27"/>
        <v>2.1864325377284409E-2</v>
      </c>
      <c r="I112" s="58">
        <f t="shared" si="27"/>
        <v>-5.0491888823465114E-2</v>
      </c>
      <c r="J112" s="58">
        <f t="shared" si="27"/>
        <v>0.26594590997283246</v>
      </c>
      <c r="K112" s="58">
        <f t="shared" si="27"/>
        <v>4.2952809139920778E-2</v>
      </c>
      <c r="L112" s="58">
        <f t="shared" si="27"/>
        <v>7.3865521000509859E-2</v>
      </c>
      <c r="M112" s="58">
        <f t="shared" si="27"/>
        <v>-2.0510638297872349E-2</v>
      </c>
      <c r="N112" s="58">
        <f t="shared" si="27"/>
        <v>5.1839853718712171E-2</v>
      </c>
    </row>
    <row r="113" spans="1:14" s="27" customFormat="1" x14ac:dyDescent="0.2">
      <c r="A113" s="8"/>
      <c r="B113" s="1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"/>
      <c r="N113" s="7"/>
    </row>
    <row r="114" spans="1:14" s="27" customFormat="1" x14ac:dyDescent="0.2">
      <c r="A114" s="8" t="s">
        <v>115</v>
      </c>
      <c r="B114" s="19">
        <v>2024</v>
      </c>
      <c r="C114" s="7">
        <v>13000924038</v>
      </c>
      <c r="D114" s="7">
        <v>8110941699</v>
      </c>
      <c r="E114" s="7">
        <v>111922701</v>
      </c>
      <c r="F114" s="7">
        <v>179638400</v>
      </c>
      <c r="G114" s="7">
        <v>114450000</v>
      </c>
      <c r="H114" s="7">
        <v>113869113</v>
      </c>
      <c r="I114" s="7">
        <v>1769877</v>
      </c>
      <c r="J114" s="7">
        <v>21533796</v>
      </c>
      <c r="K114" s="7">
        <v>543183887</v>
      </c>
      <c r="L114" s="7">
        <v>7567757812</v>
      </c>
      <c r="M114" s="20">
        <v>2.35</v>
      </c>
      <c r="N114" s="7">
        <v>17784230.858200002</v>
      </c>
    </row>
    <row r="115" spans="1:14" s="27" customFormat="1" x14ac:dyDescent="0.2">
      <c r="A115" s="8" t="s">
        <v>115</v>
      </c>
      <c r="B115" s="19">
        <v>2025</v>
      </c>
      <c r="C115" s="7">
        <v>14191810764</v>
      </c>
      <c r="D115" s="7">
        <v>8942847811</v>
      </c>
      <c r="E115" s="7">
        <v>112089054</v>
      </c>
      <c r="F115" s="7">
        <v>245995436</v>
      </c>
      <c r="G115" s="7">
        <v>114400000</v>
      </c>
      <c r="H115" s="7">
        <v>117046220</v>
      </c>
      <c r="I115" s="7">
        <v>2007316</v>
      </c>
      <c r="J115" s="7">
        <v>24976845</v>
      </c>
      <c r="K115" s="7">
        <v>616514871</v>
      </c>
      <c r="L115" s="7">
        <v>8326332940</v>
      </c>
      <c r="M115" s="20">
        <v>2.5030000000000001</v>
      </c>
      <c r="N115" s="7">
        <v>20840811.348820001</v>
      </c>
    </row>
    <row r="116" spans="1:14" s="46" customFormat="1" x14ac:dyDescent="0.2">
      <c r="A116" s="44" t="s">
        <v>9</v>
      </c>
      <c r="B116" s="45"/>
      <c r="C116" s="58">
        <f>(C115-C114)/C114</f>
        <v>9.1600160305467054E-2</v>
      </c>
      <c r="D116" s="58">
        <f t="shared" ref="D116:N116" si="28">(D115-D114)/D114</f>
        <v>0.10256590946801725</v>
      </c>
      <c r="E116" s="58">
        <f t="shared" si="28"/>
        <v>1.4863204561155114E-3</v>
      </c>
      <c r="F116" s="58">
        <f t="shared" si="28"/>
        <v>0.36939226802287262</v>
      </c>
      <c r="G116" s="58">
        <f t="shared" si="28"/>
        <v>-4.3687199650502403E-4</v>
      </c>
      <c r="H116" s="58">
        <f t="shared" si="28"/>
        <v>2.7901394120809563E-2</v>
      </c>
      <c r="I116" s="58">
        <f t="shared" si="28"/>
        <v>0.13415565036440386</v>
      </c>
      <c r="J116" s="58">
        <f t="shared" si="28"/>
        <v>0.15989048099090378</v>
      </c>
      <c r="K116" s="58">
        <f t="shared" si="28"/>
        <v>0.13500213418517695</v>
      </c>
      <c r="L116" s="58">
        <f t="shared" si="28"/>
        <v>0.100237764849867</v>
      </c>
      <c r="M116" s="58">
        <f t="shared" si="28"/>
        <v>6.5106382978723412E-2</v>
      </c>
      <c r="N116" s="58">
        <f t="shared" si="28"/>
        <v>0.17187026613583695</v>
      </c>
    </row>
    <row r="117" spans="1:14" s="27" customFormat="1" x14ac:dyDescent="0.2">
      <c r="A117" s="8"/>
      <c r="B117" s="1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"/>
      <c r="N117" s="7"/>
    </row>
    <row r="118" spans="1:14" s="27" customFormat="1" x14ac:dyDescent="0.2">
      <c r="A118" s="8" t="s">
        <v>116</v>
      </c>
      <c r="B118" s="19">
        <v>2024</v>
      </c>
      <c r="C118" s="7">
        <v>4694119017</v>
      </c>
      <c r="D118" s="7">
        <v>3356712081</v>
      </c>
      <c r="E118" s="7">
        <v>122101630</v>
      </c>
      <c r="F118" s="7">
        <v>264391142</v>
      </c>
      <c r="G118" s="7">
        <v>61290532</v>
      </c>
      <c r="H118" s="7">
        <v>59810604</v>
      </c>
      <c r="I118" s="7">
        <v>3519036</v>
      </c>
      <c r="J118" s="7">
        <v>17510178</v>
      </c>
      <c r="K118" s="7">
        <v>528623122</v>
      </c>
      <c r="L118" s="7">
        <v>2828088959</v>
      </c>
      <c r="M118" s="20">
        <v>3.95</v>
      </c>
      <c r="N118" s="7">
        <v>11170951.388050001</v>
      </c>
    </row>
    <row r="119" spans="1:14" s="27" customFormat="1" x14ac:dyDescent="0.2">
      <c r="A119" s="8" t="s">
        <v>116</v>
      </c>
      <c r="B119" s="19">
        <v>2025</v>
      </c>
      <c r="C119" s="7">
        <v>5262121597</v>
      </c>
      <c r="D119" s="7">
        <v>3664228022</v>
      </c>
      <c r="E119" s="7">
        <v>124136038</v>
      </c>
      <c r="F119" s="7">
        <v>272054806</v>
      </c>
      <c r="G119" s="7">
        <v>60840475</v>
      </c>
      <c r="H119" s="7">
        <v>61167869</v>
      </c>
      <c r="I119" s="7">
        <v>3620286</v>
      </c>
      <c r="J119" s="7">
        <v>17556590</v>
      </c>
      <c r="K119" s="7">
        <v>539376064</v>
      </c>
      <c r="L119" s="7">
        <v>3124851958</v>
      </c>
      <c r="M119" s="20">
        <v>3.95</v>
      </c>
      <c r="N119" s="7">
        <v>12343165.234100001</v>
      </c>
    </row>
    <row r="120" spans="1:14" s="46" customFormat="1" x14ac:dyDescent="0.2">
      <c r="A120" s="44" t="s">
        <v>9</v>
      </c>
      <c r="B120" s="45"/>
      <c r="C120" s="58">
        <f>(C119-C118)/C118</f>
        <v>0.12100302057594804</v>
      </c>
      <c r="D120" s="58">
        <f t="shared" ref="D120:N120" si="29">(D119-D118)/D118</f>
        <v>9.1612248408385319E-2</v>
      </c>
      <c r="E120" s="58">
        <f t="shared" si="29"/>
        <v>1.6661595754290912E-2</v>
      </c>
      <c r="F120" s="58">
        <f t="shared" si="29"/>
        <v>2.8986084564058504E-2</v>
      </c>
      <c r="G120" s="58">
        <f t="shared" si="29"/>
        <v>-7.3430101732515551E-3</v>
      </c>
      <c r="H120" s="58">
        <f t="shared" si="29"/>
        <v>2.269271515800108E-2</v>
      </c>
      <c r="I120" s="58">
        <f t="shared" si="29"/>
        <v>2.8772084173051937E-2</v>
      </c>
      <c r="J120" s="58">
        <f t="shared" si="29"/>
        <v>2.6505727126246233E-3</v>
      </c>
      <c r="K120" s="58">
        <f t="shared" si="29"/>
        <v>2.0341414426438956E-2</v>
      </c>
      <c r="L120" s="58">
        <f t="shared" si="29"/>
        <v>0.1049341103841847</v>
      </c>
      <c r="M120" s="58">
        <f t="shared" si="29"/>
        <v>0</v>
      </c>
      <c r="N120" s="58">
        <f t="shared" si="29"/>
        <v>0.10493411038418467</v>
      </c>
    </row>
    <row r="121" spans="1:14" s="27" customFormat="1" x14ac:dyDescent="0.2">
      <c r="A121" s="8"/>
      <c r="B121" s="1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"/>
      <c r="N121" s="7"/>
    </row>
    <row r="122" spans="1:14" s="27" customFormat="1" x14ac:dyDescent="0.2">
      <c r="A122" s="8" t="s">
        <v>117</v>
      </c>
      <c r="B122" s="19">
        <v>2024</v>
      </c>
      <c r="C122" s="7">
        <v>21513905972</v>
      </c>
      <c r="D122" s="7">
        <v>18089948577</v>
      </c>
      <c r="E122" s="7">
        <v>167428972</v>
      </c>
      <c r="F122" s="7">
        <v>31287653</v>
      </c>
      <c r="G122" s="7">
        <v>103625000</v>
      </c>
      <c r="H122" s="7">
        <v>102543403</v>
      </c>
      <c r="I122" s="7">
        <v>18938798</v>
      </c>
      <c r="J122" s="7">
        <v>20414865</v>
      </c>
      <c r="K122" s="7">
        <v>444238691</v>
      </c>
      <c r="L122" s="7">
        <v>17645709886</v>
      </c>
      <c r="M122" s="20">
        <v>1.8</v>
      </c>
      <c r="N122" s="7">
        <v>31762277.794799998</v>
      </c>
    </row>
    <row r="123" spans="1:14" s="27" customFormat="1" x14ac:dyDescent="0.2">
      <c r="A123" s="8" t="s">
        <v>117</v>
      </c>
      <c r="B123" s="19">
        <v>2025</v>
      </c>
      <c r="C123" s="7">
        <v>22837458735</v>
      </c>
      <c r="D123" s="7">
        <v>19678966630</v>
      </c>
      <c r="E123" s="7">
        <v>172915134</v>
      </c>
      <c r="F123" s="7">
        <v>43666065</v>
      </c>
      <c r="G123" s="7">
        <v>105625000</v>
      </c>
      <c r="H123" s="7">
        <v>107696370</v>
      </c>
      <c r="I123" s="7">
        <v>19202861</v>
      </c>
      <c r="J123" s="7">
        <v>19833502</v>
      </c>
      <c r="K123" s="7">
        <v>468938932</v>
      </c>
      <c r="L123" s="7">
        <v>19210027698</v>
      </c>
      <c r="M123" s="20">
        <v>1.7</v>
      </c>
      <c r="N123" s="7">
        <v>32657047.086599998</v>
      </c>
    </row>
    <row r="124" spans="1:14" s="46" customFormat="1" x14ac:dyDescent="0.2">
      <c r="A124" s="44" t="s">
        <v>9</v>
      </c>
      <c r="B124" s="45"/>
      <c r="C124" s="58">
        <f>(C123-C122)/C122</f>
        <v>6.1520802625175668E-2</v>
      </c>
      <c r="D124" s="58">
        <f t="shared" ref="D124:N124" si="30">(D123-D122)/D122</f>
        <v>8.7839832503466386E-2</v>
      </c>
      <c r="E124" s="58">
        <f t="shared" si="30"/>
        <v>3.2767100785878321E-2</v>
      </c>
      <c r="F124" s="58">
        <f t="shared" si="30"/>
        <v>0.39563248799774148</v>
      </c>
      <c r="G124" s="58">
        <f t="shared" si="30"/>
        <v>1.9300361881785282E-2</v>
      </c>
      <c r="H124" s="58">
        <f t="shared" si="30"/>
        <v>5.0251570059558097E-2</v>
      </c>
      <c r="I124" s="58">
        <f t="shared" si="30"/>
        <v>1.3942965123763399E-2</v>
      </c>
      <c r="J124" s="58">
        <f t="shared" si="30"/>
        <v>-2.8477435437363901E-2</v>
      </c>
      <c r="K124" s="58">
        <f t="shared" si="30"/>
        <v>5.5601282599673424E-2</v>
      </c>
      <c r="L124" s="58">
        <f t="shared" si="30"/>
        <v>8.8651452512042053E-2</v>
      </c>
      <c r="M124" s="58">
        <f t="shared" si="30"/>
        <v>-5.5555555555555601E-2</v>
      </c>
      <c r="N124" s="58">
        <f t="shared" si="30"/>
        <v>2.8170816261373046E-2</v>
      </c>
    </row>
    <row r="125" spans="1:14" s="27" customFormat="1" x14ac:dyDescent="0.2">
      <c r="A125" s="8"/>
      <c r="B125" s="1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0"/>
      <c r="N125" s="7"/>
    </row>
    <row r="126" spans="1:14" s="27" customFormat="1" x14ac:dyDescent="0.2">
      <c r="A126" s="8" t="s">
        <v>118</v>
      </c>
      <c r="B126" s="19">
        <v>2024</v>
      </c>
      <c r="C126" s="7">
        <v>7039598995</v>
      </c>
      <c r="D126" s="7">
        <v>4821680658</v>
      </c>
      <c r="E126" s="7">
        <v>52666600</v>
      </c>
      <c r="F126" s="7">
        <v>40250967</v>
      </c>
      <c r="G126" s="7">
        <v>30150000</v>
      </c>
      <c r="H126" s="7">
        <v>29986349</v>
      </c>
      <c r="I126" s="7">
        <v>2969943</v>
      </c>
      <c r="J126" s="7">
        <v>4851060</v>
      </c>
      <c r="K126" s="7">
        <v>160874919</v>
      </c>
      <c r="L126" s="7">
        <v>4660805739</v>
      </c>
      <c r="M126" s="20">
        <v>4</v>
      </c>
      <c r="N126" s="7">
        <v>18643222.956</v>
      </c>
    </row>
    <row r="127" spans="1:14" s="27" customFormat="1" x14ac:dyDescent="0.2">
      <c r="A127" s="8" t="s">
        <v>118</v>
      </c>
      <c r="B127" s="19">
        <v>2025</v>
      </c>
      <c r="C127" s="7">
        <v>7669356759</v>
      </c>
      <c r="D127" s="7">
        <v>5582598502</v>
      </c>
      <c r="E127" s="7">
        <v>63682376</v>
      </c>
      <c r="F127" s="7">
        <v>44230226</v>
      </c>
      <c r="G127" s="7">
        <v>30025000</v>
      </c>
      <c r="H127" s="7">
        <v>30751063</v>
      </c>
      <c r="I127" s="7">
        <v>2921974</v>
      </c>
      <c r="J127" s="7">
        <v>4250522</v>
      </c>
      <c r="K127" s="7">
        <v>175861161</v>
      </c>
      <c r="L127" s="7">
        <v>5406737341</v>
      </c>
      <c r="M127" s="20">
        <v>3.883</v>
      </c>
      <c r="N127" s="7">
        <v>20994361.095102999</v>
      </c>
    </row>
    <row r="128" spans="1:14" s="46" customFormat="1" x14ac:dyDescent="0.2">
      <c r="A128" s="44" t="s">
        <v>9</v>
      </c>
      <c r="B128" s="45"/>
      <c r="C128" s="58">
        <f>(C127-C126)/C126</f>
        <v>8.9459323527845358E-2</v>
      </c>
      <c r="D128" s="58">
        <f t="shared" ref="D128:N128" si="31">(D127-D126)/D126</f>
        <v>0.15781174614654458</v>
      </c>
      <c r="E128" s="58">
        <f t="shared" si="31"/>
        <v>0.20916056855768173</v>
      </c>
      <c r="F128" s="58">
        <f t="shared" si="31"/>
        <v>9.8861202514712254E-2</v>
      </c>
      <c r="G128" s="58">
        <f t="shared" si="31"/>
        <v>-4.1459369817578775E-3</v>
      </c>
      <c r="H128" s="58">
        <f t="shared" si="31"/>
        <v>2.5502070959022054E-2</v>
      </c>
      <c r="I128" s="58">
        <f t="shared" si="31"/>
        <v>-1.6151488429239216E-2</v>
      </c>
      <c r="J128" s="58">
        <f t="shared" si="31"/>
        <v>-0.12379521176814964</v>
      </c>
      <c r="K128" s="58">
        <f t="shared" si="31"/>
        <v>9.315462032959905E-2</v>
      </c>
      <c r="L128" s="58">
        <f t="shared" si="31"/>
        <v>0.16004348684998906</v>
      </c>
      <c r="M128" s="58">
        <f t="shared" si="31"/>
        <v>-2.9249999999999998E-2</v>
      </c>
      <c r="N128" s="58">
        <f t="shared" si="31"/>
        <v>0.12611221485962681</v>
      </c>
    </row>
    <row r="129" spans="1:14" s="27" customFormat="1" x14ac:dyDescent="0.2">
      <c r="A129" s="8"/>
      <c r="B129" s="1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0"/>
      <c r="N129" s="7"/>
    </row>
    <row r="130" spans="1:14" s="27" customFormat="1" x14ac:dyDescent="0.2">
      <c r="A130" s="8" t="s">
        <v>487</v>
      </c>
      <c r="B130" s="19">
        <v>2024</v>
      </c>
      <c r="C130" s="7">
        <v>5509600858</v>
      </c>
      <c r="D130" s="7">
        <v>4471392294</v>
      </c>
      <c r="E130" s="7">
        <v>261527150</v>
      </c>
      <c r="F130" s="7">
        <v>39816603</v>
      </c>
      <c r="G130" s="7">
        <v>44875000</v>
      </c>
      <c r="H130" s="7">
        <v>42860399</v>
      </c>
      <c r="I130" s="7">
        <v>13110123</v>
      </c>
      <c r="J130" s="7">
        <v>22356534</v>
      </c>
      <c r="K130" s="7">
        <v>424545809</v>
      </c>
      <c r="L130" s="7">
        <v>4046846485</v>
      </c>
      <c r="M130" s="20">
        <v>3.5634000000000001</v>
      </c>
      <c r="N130" s="7">
        <v>14420532.764649</v>
      </c>
    </row>
    <row r="131" spans="1:14" s="27" customFormat="1" x14ac:dyDescent="0.2">
      <c r="A131" s="8" t="s">
        <v>487</v>
      </c>
      <c r="B131" s="19">
        <v>2025</v>
      </c>
      <c r="C131" s="7">
        <v>6086721066</v>
      </c>
      <c r="D131" s="7">
        <v>4920037222</v>
      </c>
      <c r="E131" s="7">
        <v>268318906</v>
      </c>
      <c r="F131" s="7">
        <v>46455973</v>
      </c>
      <c r="G131" s="7">
        <v>44225000</v>
      </c>
      <c r="H131" s="7">
        <v>43785298</v>
      </c>
      <c r="I131" s="7">
        <v>12869695</v>
      </c>
      <c r="J131" s="7">
        <v>21530900</v>
      </c>
      <c r="K131" s="7">
        <v>437185772</v>
      </c>
      <c r="L131" s="7">
        <v>4482851450</v>
      </c>
      <c r="M131" s="20">
        <v>3.5634000000000001</v>
      </c>
      <c r="N131" s="7">
        <v>15974192.856930001</v>
      </c>
    </row>
    <row r="132" spans="1:14" s="46" customFormat="1" x14ac:dyDescent="0.2">
      <c r="A132" s="44" t="s">
        <v>9</v>
      </c>
      <c r="B132" s="45"/>
      <c r="C132" s="58">
        <f>(C131-C130)/C130</f>
        <v>0.10474809752543421</v>
      </c>
      <c r="D132" s="58">
        <f t="shared" ref="D132:N132" si="32">(D131-D130)/D130</f>
        <v>0.10033674043810033</v>
      </c>
      <c r="E132" s="58">
        <f t="shared" si="32"/>
        <v>2.5969602008816293E-2</v>
      </c>
      <c r="F132" s="58">
        <f t="shared" si="32"/>
        <v>0.16674878065313609</v>
      </c>
      <c r="G132" s="58">
        <f t="shared" si="32"/>
        <v>-1.4484679665738161E-2</v>
      </c>
      <c r="H132" s="58">
        <f t="shared" si="32"/>
        <v>2.1579337140561851E-2</v>
      </c>
      <c r="I132" s="58">
        <f t="shared" si="32"/>
        <v>-1.8339110929775412E-2</v>
      </c>
      <c r="J132" s="58">
        <f t="shared" si="32"/>
        <v>-3.6930322025766606E-2</v>
      </c>
      <c r="K132" s="58">
        <f t="shared" si="32"/>
        <v>2.9772907262405692E-2</v>
      </c>
      <c r="L132" s="58">
        <f t="shared" si="32"/>
        <v>0.10773943776125226</v>
      </c>
      <c r="M132" s="58">
        <f t="shared" si="32"/>
        <v>0</v>
      </c>
      <c r="N132" s="58">
        <f t="shared" si="32"/>
        <v>0.10773943776125232</v>
      </c>
    </row>
    <row r="133" spans="1:14" s="27" customFormat="1" x14ac:dyDescent="0.2">
      <c r="A133" s="8"/>
      <c r="B133" s="1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0"/>
      <c r="N133" s="7"/>
    </row>
    <row r="134" spans="1:14" s="27" customFormat="1" x14ac:dyDescent="0.2">
      <c r="A134" s="8" t="s">
        <v>119</v>
      </c>
      <c r="B134" s="19">
        <v>2024</v>
      </c>
      <c r="C134" s="7">
        <v>588336764</v>
      </c>
      <c r="D134" s="7">
        <v>445611752</v>
      </c>
      <c r="E134" s="7">
        <v>3029984</v>
      </c>
      <c r="F134" s="7">
        <v>19225482</v>
      </c>
      <c r="G134" s="7">
        <v>10525000</v>
      </c>
      <c r="H134" s="7">
        <v>10318204</v>
      </c>
      <c r="I134" s="7">
        <v>2887304</v>
      </c>
      <c r="J134" s="7">
        <v>1496876</v>
      </c>
      <c r="K134" s="7">
        <v>47482850</v>
      </c>
      <c r="L134" s="7">
        <v>398128902</v>
      </c>
      <c r="M134" s="20">
        <v>4.8499999999999996</v>
      </c>
      <c r="N134" s="7">
        <v>1930925.1746999999</v>
      </c>
    </row>
    <row r="135" spans="1:14" s="27" customFormat="1" x14ac:dyDescent="0.2">
      <c r="A135" s="8" t="s">
        <v>119</v>
      </c>
      <c r="B135" s="19">
        <v>2025</v>
      </c>
      <c r="C135" s="7">
        <v>604202335</v>
      </c>
      <c r="D135" s="7">
        <v>465129925</v>
      </c>
      <c r="E135" s="7">
        <v>3117049</v>
      </c>
      <c r="F135" s="7">
        <v>21143558</v>
      </c>
      <c r="G135" s="7">
        <v>10450000</v>
      </c>
      <c r="H135" s="7">
        <v>10547282</v>
      </c>
      <c r="I135" s="7">
        <v>2947096</v>
      </c>
      <c r="J135" s="7">
        <v>2206992</v>
      </c>
      <c r="K135" s="7">
        <v>50411977</v>
      </c>
      <c r="L135" s="7">
        <v>414717948</v>
      </c>
      <c r="M135" s="20">
        <v>4.8499999999999996</v>
      </c>
      <c r="N135" s="7">
        <v>2011382.0478000001</v>
      </c>
    </row>
    <row r="136" spans="1:14" s="46" customFormat="1" x14ac:dyDescent="0.2">
      <c r="A136" s="44" t="s">
        <v>9</v>
      </c>
      <c r="B136" s="45"/>
      <c r="C136" s="58">
        <f>(C135-C134)/C134</f>
        <v>2.6966818956090256E-2</v>
      </c>
      <c r="D136" s="58">
        <f t="shared" ref="D136:N136" si="33">(D135-D134)/D134</f>
        <v>4.3800848860916036E-2</v>
      </c>
      <c r="E136" s="58">
        <f t="shared" si="33"/>
        <v>2.8734475165545427E-2</v>
      </c>
      <c r="F136" s="58">
        <f t="shared" si="33"/>
        <v>9.9767381644839906E-2</v>
      </c>
      <c r="G136" s="58">
        <f t="shared" si="33"/>
        <v>-7.1258907363420431E-3</v>
      </c>
      <c r="H136" s="58">
        <f t="shared" si="33"/>
        <v>2.220134434248441E-2</v>
      </c>
      <c r="I136" s="58">
        <f t="shared" si="33"/>
        <v>2.0708591821297653E-2</v>
      </c>
      <c r="J136" s="58">
        <f t="shared" si="33"/>
        <v>0.47439868098626742</v>
      </c>
      <c r="K136" s="58">
        <f t="shared" si="33"/>
        <v>6.1688104231317202E-2</v>
      </c>
      <c r="L136" s="58">
        <f t="shared" si="33"/>
        <v>4.1667525056997744E-2</v>
      </c>
      <c r="M136" s="58">
        <f t="shared" si="33"/>
        <v>0</v>
      </c>
      <c r="N136" s="58">
        <f t="shared" si="33"/>
        <v>4.1667525056997855E-2</v>
      </c>
    </row>
    <row r="137" spans="1:14" s="27" customFormat="1" x14ac:dyDescent="0.2">
      <c r="A137" s="8"/>
      <c r="B137" s="1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0"/>
      <c r="N137" s="7"/>
    </row>
    <row r="138" spans="1:14" s="27" customFormat="1" x14ac:dyDescent="0.2">
      <c r="A138" s="8" t="s">
        <v>120</v>
      </c>
      <c r="B138" s="19">
        <v>2024</v>
      </c>
      <c r="C138" s="7">
        <v>1382146362</v>
      </c>
      <c r="D138" s="7">
        <v>1051174686</v>
      </c>
      <c r="E138" s="7">
        <v>11850166</v>
      </c>
      <c r="F138" s="7">
        <v>8567592</v>
      </c>
      <c r="G138" s="7">
        <v>29550000</v>
      </c>
      <c r="H138" s="7">
        <v>29300000</v>
      </c>
      <c r="I138" s="7">
        <v>8423992</v>
      </c>
      <c r="J138" s="7">
        <v>5717119</v>
      </c>
      <c r="K138" s="7">
        <v>93408869</v>
      </c>
      <c r="L138" s="7">
        <v>957765817</v>
      </c>
      <c r="M138" s="20">
        <v>5.92</v>
      </c>
      <c r="N138" s="7">
        <v>5669973.6366400002</v>
      </c>
    </row>
    <row r="139" spans="1:14" s="27" customFormat="1" x14ac:dyDescent="0.2">
      <c r="A139" s="8" t="s">
        <v>120</v>
      </c>
      <c r="B139" s="19">
        <v>2025</v>
      </c>
      <c r="C139" s="7">
        <v>1514889430</v>
      </c>
      <c r="D139" s="7">
        <v>1133186517</v>
      </c>
      <c r="E139" s="7">
        <v>13014905</v>
      </c>
      <c r="F139" s="7">
        <v>8974799</v>
      </c>
      <c r="G139" s="7">
        <v>29350000</v>
      </c>
      <c r="H139" s="7">
        <v>29940408</v>
      </c>
      <c r="I139" s="7">
        <v>8029771</v>
      </c>
      <c r="J139" s="7">
        <v>5501894</v>
      </c>
      <c r="K139" s="7">
        <v>94811777</v>
      </c>
      <c r="L139" s="7">
        <v>1038374740</v>
      </c>
      <c r="M139" s="20">
        <v>5.77</v>
      </c>
      <c r="N139" s="7">
        <v>5991422.2497999994</v>
      </c>
    </row>
    <row r="140" spans="1:14" s="46" customFormat="1" x14ac:dyDescent="0.2">
      <c r="A140" s="44" t="s">
        <v>9</v>
      </c>
      <c r="B140" s="45"/>
      <c r="C140" s="58">
        <f>(C139-C138)/C138</f>
        <v>9.6041252684641518E-2</v>
      </c>
      <c r="D140" s="58">
        <f t="shared" ref="D140:N140" si="34">(D139-D138)/D138</f>
        <v>7.8019221821329129E-2</v>
      </c>
      <c r="E140" s="58">
        <f t="shared" si="34"/>
        <v>9.8288834097345137E-2</v>
      </c>
      <c r="F140" s="58">
        <f t="shared" si="34"/>
        <v>4.7528757205058315E-2</v>
      </c>
      <c r="G140" s="58">
        <f t="shared" si="34"/>
        <v>-6.7681895093062603E-3</v>
      </c>
      <c r="H140" s="58">
        <f t="shared" si="34"/>
        <v>2.1856928327645051E-2</v>
      </c>
      <c r="I140" s="58">
        <f t="shared" si="34"/>
        <v>-4.679740911434864E-2</v>
      </c>
      <c r="J140" s="58">
        <f t="shared" si="34"/>
        <v>-3.7645709316178305E-2</v>
      </c>
      <c r="K140" s="58">
        <f t="shared" si="34"/>
        <v>1.501900210353687E-2</v>
      </c>
      <c r="L140" s="58">
        <f t="shared" si="34"/>
        <v>8.4163499645968254E-2</v>
      </c>
      <c r="M140" s="58">
        <f t="shared" si="34"/>
        <v>-2.5337837837837898E-2</v>
      </c>
      <c r="N140" s="58">
        <f t="shared" si="34"/>
        <v>5.6693140702235821E-2</v>
      </c>
    </row>
    <row r="142" spans="1:14" ht="15" x14ac:dyDescent="0.25">
      <c r="A142" s="30" t="s">
        <v>10</v>
      </c>
      <c r="B142" s="19">
        <v>2024</v>
      </c>
      <c r="C142" s="14">
        <f>C2+C6+C10+C14+C18+C22+C26+C30+C34+C38+C42+C46+C50+C54+C58+C62+C66+C70+C74+C78+C82+C86+C90+C94+C98+C102+C106+C110+C114+C118+C122+C126+C130+C134+C138</f>
        <v>521190658905</v>
      </c>
      <c r="D142" s="14">
        <f t="shared" ref="D142:N142" si="35">D2+D6+D10+D14+D18+D22+D26+D30+D34+D38+D42+D46+D50+D54+D58+D62+D66+D70+D74+D78+D82+D86+D90+D94+D98+D102+D106+D110+D114+D118+D122+D126+D130+D134+D138</f>
        <v>382512597707</v>
      </c>
      <c r="E142" s="14">
        <f t="shared" si="35"/>
        <v>16031108336</v>
      </c>
      <c r="F142" s="14">
        <f t="shared" si="35"/>
        <v>9968490491</v>
      </c>
      <c r="G142" s="14">
        <f t="shared" si="35"/>
        <v>5714125645</v>
      </c>
      <c r="H142" s="14">
        <f t="shared" si="35"/>
        <v>5363528668</v>
      </c>
      <c r="I142" s="14">
        <f t="shared" si="35"/>
        <v>905624057</v>
      </c>
      <c r="J142" s="14">
        <f t="shared" si="35"/>
        <v>1325750288</v>
      </c>
      <c r="K142" s="14">
        <f t="shared" si="35"/>
        <v>39308627485</v>
      </c>
      <c r="L142" s="14">
        <f t="shared" si="35"/>
        <v>343203970222</v>
      </c>
      <c r="M142" s="14"/>
      <c r="N142" s="14">
        <f t="shared" si="35"/>
        <v>1779247420.138329</v>
      </c>
    </row>
    <row r="143" spans="1:14" ht="15" x14ac:dyDescent="0.25">
      <c r="A143" s="30"/>
      <c r="B143" s="19">
        <v>2025</v>
      </c>
      <c r="C143" s="14">
        <f>C3+C7+C11+C15+C19+C23+C27+C31+C35+C39+C43+C47+C51+C55+C59+C63+C67+C71+C75+C79+C83+C87+C91+C95+C99+C103+C107+C111+C115+C119+C123+C127+C131+C135+C139</f>
        <v>553179564920</v>
      </c>
      <c r="D143" s="14">
        <f t="shared" ref="D143:N143" si="36">D3+D7+D11+D15+D19+D23+D27+D31+D35+D39+D43+D47+D51+D55+D59+D63+D67+D71+D75+D79+D83+D87+D91+D95+D99+D103+D107+D111+D115+D119+D123+D127+D131+D135+D139</f>
        <v>418762748853</v>
      </c>
      <c r="E143" s="14">
        <f t="shared" si="36"/>
        <v>16491935838</v>
      </c>
      <c r="F143" s="14">
        <f t="shared" si="36"/>
        <v>11023109160</v>
      </c>
      <c r="G143" s="14">
        <f t="shared" si="36"/>
        <v>5727618500</v>
      </c>
      <c r="H143" s="14">
        <f t="shared" si="36"/>
        <v>5561161144</v>
      </c>
      <c r="I143" s="14">
        <f t="shared" si="36"/>
        <v>909879369</v>
      </c>
      <c r="J143" s="14">
        <f t="shared" si="36"/>
        <v>1430326683</v>
      </c>
      <c r="K143" s="14">
        <f t="shared" si="36"/>
        <v>41144030694</v>
      </c>
      <c r="L143" s="14">
        <f t="shared" si="36"/>
        <v>377618718159</v>
      </c>
      <c r="M143" s="14"/>
      <c r="N143" s="14">
        <f t="shared" si="36"/>
        <v>1964284510.9138329</v>
      </c>
    </row>
    <row r="144" spans="1:14" s="46" customFormat="1" x14ac:dyDescent="0.2">
      <c r="A144" s="46" t="s">
        <v>9</v>
      </c>
      <c r="B144" s="55"/>
      <c r="C144" s="69">
        <f t="shared" ref="C144:L144" si="37">(C143-C142)/C142</f>
        <v>6.1376591211759951E-2</v>
      </c>
      <c r="D144" s="69">
        <f t="shared" si="37"/>
        <v>9.4768515764720451E-2</v>
      </c>
      <c r="E144" s="69">
        <f t="shared" si="37"/>
        <v>2.8745829192929236E-2</v>
      </c>
      <c r="F144" s="69">
        <f t="shared" si="37"/>
        <v>0.10579522245139894</v>
      </c>
      <c r="G144" s="69">
        <f t="shared" si="37"/>
        <v>2.361315770472527E-3</v>
      </c>
      <c r="H144" s="69">
        <f t="shared" si="37"/>
        <v>3.6847472668342228E-2</v>
      </c>
      <c r="I144" s="69">
        <f t="shared" si="37"/>
        <v>4.6987621045495257E-3</v>
      </c>
      <c r="J144" s="69">
        <f t="shared" si="37"/>
        <v>7.8880914412443257E-2</v>
      </c>
      <c r="K144" s="69">
        <f t="shared" si="37"/>
        <v>4.6692121461131705E-2</v>
      </c>
      <c r="L144" s="69">
        <f t="shared" si="37"/>
        <v>0.10027491207266329</v>
      </c>
      <c r="M144" s="58"/>
      <c r="N144" s="58">
        <f t="shared" ref="N144" si="38">(N143-N142)/N142</f>
        <v>0.10399739163939213</v>
      </c>
    </row>
    <row r="146" spans="2:13" ht="15" x14ac:dyDescent="0.25">
      <c r="K146" s="31" t="s">
        <v>465</v>
      </c>
      <c r="L146" s="16">
        <v>2024</v>
      </c>
      <c r="M146" s="23">
        <f>(M2+M6+M10+M14+M18+M22+M26+M30+M34+M38+M42+M46+M50+M54+M58+M62+M66+M70+M74+M78+M82+M86+M90+M94+M98+M102+M106+M110+M114+M118+M122+M126+M130+M134+M138)/35</f>
        <v>4.9266285714285702</v>
      </c>
    </row>
    <row r="147" spans="2:13" ht="15" x14ac:dyDescent="0.25">
      <c r="K147" s="31"/>
      <c r="L147" s="16">
        <v>2025</v>
      </c>
      <c r="M147" s="23">
        <f>(M3+M7+M11+M15+M19+M23+M27+M31+M35+M39+M43+M47+M51+M55+M59+M63+M67+M71+M75+M79+M83+M87+M91+M95+M99+M103+M107+M111+M115+M119+M123+M127+M131+M135+M139)/35</f>
        <v>4.9270885714285706</v>
      </c>
    </row>
    <row r="148" spans="2:13" s="46" customFormat="1" ht="15" x14ac:dyDescent="0.25">
      <c r="B148" s="55"/>
      <c r="K148" s="53" t="s">
        <v>466</v>
      </c>
      <c r="L148" s="53"/>
      <c r="M148" s="58">
        <f t="shared" ref="M148" si="39">(M147-M146)/M146</f>
        <v>9.3370140113274914E-5</v>
      </c>
    </row>
  </sheetData>
  <phoneticPr fontId="4" type="noConversion"/>
  <pageMargins left="0.41" right="0.42" top="1.05" bottom="0.75" header="0.3" footer="0.3"/>
  <pageSetup scale="2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0" sqref="N1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121</v>
      </c>
      <c r="B2" s="19">
        <v>2024</v>
      </c>
      <c r="C2" s="7">
        <v>602555792</v>
      </c>
      <c r="D2" s="7">
        <v>494204433</v>
      </c>
      <c r="E2" s="7">
        <v>63658684</v>
      </c>
      <c r="F2" s="7">
        <v>53935244</v>
      </c>
      <c r="G2" s="7">
        <v>28614409</v>
      </c>
      <c r="H2" s="7">
        <v>19918057</v>
      </c>
      <c r="I2" s="7">
        <v>0</v>
      </c>
      <c r="J2" s="7">
        <v>7356457</v>
      </c>
      <c r="K2" s="7">
        <v>173482851</v>
      </c>
      <c r="L2" s="7">
        <v>320721582</v>
      </c>
      <c r="M2" s="20">
        <v>7.9</v>
      </c>
      <c r="N2" s="7">
        <v>2533700.4978</v>
      </c>
    </row>
    <row r="3" spans="1:17" s="21" customFormat="1" x14ac:dyDescent="0.2">
      <c r="A3" s="8" t="s">
        <v>121</v>
      </c>
      <c r="B3" s="19">
        <v>2025</v>
      </c>
      <c r="C3" s="7">
        <v>666060441</v>
      </c>
      <c r="D3" s="7">
        <v>559640045</v>
      </c>
      <c r="E3" s="7">
        <v>69689700</v>
      </c>
      <c r="F3" s="7">
        <v>58633094</v>
      </c>
      <c r="G3" s="7">
        <v>28743640</v>
      </c>
      <c r="H3" s="7">
        <v>21473702</v>
      </c>
      <c r="I3" s="7">
        <v>0</v>
      </c>
      <c r="J3" s="7">
        <v>7957212</v>
      </c>
      <c r="K3" s="7">
        <v>186497348</v>
      </c>
      <c r="L3" s="7">
        <v>373142697</v>
      </c>
      <c r="M3" s="20">
        <v>7.9</v>
      </c>
      <c r="N3" s="7">
        <v>2947827.3063000003</v>
      </c>
    </row>
    <row r="4" spans="1:17" s="44" customFormat="1" x14ac:dyDescent="0.2">
      <c r="A4" s="44" t="s">
        <v>9</v>
      </c>
      <c r="B4" s="45"/>
      <c r="C4" s="58">
        <f>(C3-C2)/C2</f>
        <v>0.10539214765360683</v>
      </c>
      <c r="D4" s="58">
        <f t="shared" ref="D4:N4" si="0">(D3-D2)/D2</f>
        <v>0.13240595921566733</v>
      </c>
      <c r="E4" s="58">
        <f t="shared" si="0"/>
        <v>9.4739878694319227E-2</v>
      </c>
      <c r="F4" s="58">
        <f t="shared" si="0"/>
        <v>8.7101673258398529E-2</v>
      </c>
      <c r="G4" s="58">
        <f t="shared" si="0"/>
        <v>4.5162910755906227E-3</v>
      </c>
      <c r="H4" s="58">
        <f t="shared" si="0"/>
        <v>7.8102246619738067E-2</v>
      </c>
      <c r="I4" s="58" t="e">
        <f t="shared" si="0"/>
        <v>#DIV/0!</v>
      </c>
      <c r="J4" s="58">
        <f t="shared" si="0"/>
        <v>8.1663632370854611E-2</v>
      </c>
      <c r="K4" s="58">
        <f t="shared" si="0"/>
        <v>7.501892506942949E-2</v>
      </c>
      <c r="L4" s="58">
        <f t="shared" si="0"/>
        <v>0.16344741963763448</v>
      </c>
      <c r="M4" s="58">
        <f t="shared" si="0"/>
        <v>0</v>
      </c>
      <c r="N4" s="58">
        <f t="shared" si="0"/>
        <v>0.16344741963763459</v>
      </c>
    </row>
    <row r="6" spans="1:17" ht="15" x14ac:dyDescent="0.25">
      <c r="A6" s="1" t="s">
        <v>10</v>
      </c>
      <c r="B6" s="19">
        <v>2024</v>
      </c>
      <c r="C6" s="13">
        <f>C2</f>
        <v>602555792</v>
      </c>
      <c r="D6" s="13">
        <f t="shared" ref="D6:N6" si="1">D2</f>
        <v>494204433</v>
      </c>
      <c r="E6" s="13">
        <f t="shared" si="1"/>
        <v>63658684</v>
      </c>
      <c r="F6" s="13">
        <f t="shared" si="1"/>
        <v>53935244</v>
      </c>
      <c r="G6" s="13">
        <f t="shared" si="1"/>
        <v>28614409</v>
      </c>
      <c r="H6" s="13">
        <f t="shared" si="1"/>
        <v>19918057</v>
      </c>
      <c r="I6" s="13">
        <f t="shared" si="1"/>
        <v>0</v>
      </c>
      <c r="J6" s="13">
        <f t="shared" si="1"/>
        <v>7356457</v>
      </c>
      <c r="K6" s="13">
        <f t="shared" si="1"/>
        <v>173482851</v>
      </c>
      <c r="L6" s="13">
        <f t="shared" si="1"/>
        <v>320721582</v>
      </c>
      <c r="M6" s="13"/>
      <c r="N6" s="13">
        <f t="shared" si="1"/>
        <v>2533700.4978</v>
      </c>
    </row>
    <row r="7" spans="1:17" ht="15" x14ac:dyDescent="0.25">
      <c r="A7" s="1"/>
      <c r="B7" s="19">
        <v>2025</v>
      </c>
      <c r="C7" s="13">
        <f>C3</f>
        <v>666060441</v>
      </c>
      <c r="D7" s="13">
        <f t="shared" ref="D7:N7" si="2">D3</f>
        <v>559640045</v>
      </c>
      <c r="E7" s="13">
        <f t="shared" si="2"/>
        <v>69689700</v>
      </c>
      <c r="F7" s="13">
        <f t="shared" si="2"/>
        <v>58633094</v>
      </c>
      <c r="G7" s="13">
        <f t="shared" si="2"/>
        <v>28743640</v>
      </c>
      <c r="H7" s="13">
        <f t="shared" si="2"/>
        <v>21473702</v>
      </c>
      <c r="I7" s="13">
        <f t="shared" si="2"/>
        <v>0</v>
      </c>
      <c r="J7" s="13">
        <f t="shared" si="2"/>
        <v>7957212</v>
      </c>
      <c r="K7" s="13">
        <f t="shared" si="2"/>
        <v>186497348</v>
      </c>
      <c r="L7" s="13">
        <f t="shared" si="2"/>
        <v>373142697</v>
      </c>
      <c r="M7" s="13"/>
      <c r="N7" s="13">
        <f t="shared" si="2"/>
        <v>2947827.3063000003</v>
      </c>
    </row>
    <row r="8" spans="1:17" s="44" customFormat="1" ht="15" x14ac:dyDescent="0.25">
      <c r="A8" s="48" t="s">
        <v>9</v>
      </c>
      <c r="B8" s="49"/>
      <c r="C8" s="58">
        <f t="shared" ref="C8:L8" si="3">(C7-C6)/C6</f>
        <v>0.10539214765360683</v>
      </c>
      <c r="D8" s="58">
        <f t="shared" si="3"/>
        <v>0.13240595921566733</v>
      </c>
      <c r="E8" s="58">
        <f t="shared" si="3"/>
        <v>9.4739878694319227E-2</v>
      </c>
      <c r="F8" s="58">
        <f t="shared" si="3"/>
        <v>8.7101673258398529E-2</v>
      </c>
      <c r="G8" s="58">
        <f t="shared" si="3"/>
        <v>4.5162910755906227E-3</v>
      </c>
      <c r="H8" s="58">
        <f t="shared" si="3"/>
        <v>7.8102246619738067E-2</v>
      </c>
      <c r="I8" s="58" t="e">
        <f t="shared" si="3"/>
        <v>#DIV/0!</v>
      </c>
      <c r="J8" s="58">
        <f t="shared" si="3"/>
        <v>8.1663632370854611E-2</v>
      </c>
      <c r="K8" s="58">
        <f t="shared" si="3"/>
        <v>7.501892506942949E-2</v>
      </c>
      <c r="L8" s="58">
        <f t="shared" si="3"/>
        <v>0.16344741963763448</v>
      </c>
      <c r="M8" s="58"/>
      <c r="N8" s="58">
        <f t="shared" ref="N8" si="4">(N7-N6)/N6</f>
        <v>0.16344741963763459</v>
      </c>
    </row>
    <row r="10" spans="1:17" ht="15" x14ac:dyDescent="0.25">
      <c r="K10" s="15" t="s">
        <v>465</v>
      </c>
      <c r="L10" s="16">
        <v>2024</v>
      </c>
      <c r="M10" s="23">
        <f>M2</f>
        <v>7.9</v>
      </c>
    </row>
    <row r="11" spans="1:17" ht="15" x14ac:dyDescent="0.25">
      <c r="K11" s="15"/>
      <c r="L11" s="16">
        <v>2025</v>
      </c>
      <c r="M11" s="23">
        <f>M3</f>
        <v>7.9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0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4" sqref="N14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570312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122</v>
      </c>
      <c r="B2" s="19">
        <v>2024</v>
      </c>
      <c r="C2" s="7">
        <v>99052809</v>
      </c>
      <c r="D2" s="7">
        <v>86320276</v>
      </c>
      <c r="E2" s="7">
        <v>19262711</v>
      </c>
      <c r="F2" s="7">
        <v>4718878</v>
      </c>
      <c r="G2" s="7">
        <v>9878547</v>
      </c>
      <c r="H2" s="7">
        <v>3485738</v>
      </c>
      <c r="I2" s="7">
        <v>0</v>
      </c>
      <c r="J2" s="7">
        <v>2076958</v>
      </c>
      <c r="K2" s="7">
        <v>39422832</v>
      </c>
      <c r="L2" s="7">
        <v>46897444</v>
      </c>
      <c r="M2" s="20">
        <v>5.3498000000000001</v>
      </c>
      <c r="N2" s="7">
        <v>250891.94591120002</v>
      </c>
    </row>
    <row r="3" spans="1:17" s="21" customFormat="1" x14ac:dyDescent="0.2">
      <c r="A3" s="8" t="s">
        <v>122</v>
      </c>
      <c r="B3" s="19">
        <v>2025</v>
      </c>
      <c r="C3" s="7">
        <v>101333329</v>
      </c>
      <c r="D3" s="7">
        <v>88718141</v>
      </c>
      <c r="E3" s="7">
        <v>19292101</v>
      </c>
      <c r="F3" s="7">
        <v>4798989</v>
      </c>
      <c r="G3" s="7">
        <v>9908613</v>
      </c>
      <c r="H3" s="7">
        <v>3932808</v>
      </c>
      <c r="I3" s="7">
        <v>0</v>
      </c>
      <c r="J3" s="7">
        <v>1988384</v>
      </c>
      <c r="K3" s="7">
        <v>39920895</v>
      </c>
      <c r="L3" s="7">
        <v>48797246</v>
      </c>
      <c r="M3" s="20">
        <v>5.1272000000000002</v>
      </c>
      <c r="N3" s="7">
        <v>250193.23969120003</v>
      </c>
    </row>
    <row r="4" spans="1:17" s="44" customFormat="1" x14ac:dyDescent="0.2">
      <c r="A4" s="44" t="s">
        <v>9</v>
      </c>
      <c r="B4" s="45"/>
      <c r="C4" s="58">
        <f>(C3-C2)/C2</f>
        <v>2.3023274382859754E-2</v>
      </c>
      <c r="D4" s="58">
        <f t="shared" ref="D4:N4" si="0">(D3-D2)/D2</f>
        <v>2.7778699410089931E-2</v>
      </c>
      <c r="E4" s="58">
        <f t="shared" si="0"/>
        <v>1.5257457789819926E-3</v>
      </c>
      <c r="F4" s="58">
        <f t="shared" si="0"/>
        <v>1.6976705055735706E-2</v>
      </c>
      <c r="G4" s="58">
        <f t="shared" si="0"/>
        <v>3.0435650101173785E-3</v>
      </c>
      <c r="H4" s="58">
        <f t="shared" si="0"/>
        <v>0.12825691431771408</v>
      </c>
      <c r="I4" s="58" t="e">
        <f t="shared" si="0"/>
        <v>#DIV/0!</v>
      </c>
      <c r="J4" s="58">
        <f t="shared" si="0"/>
        <v>-4.2646023655750383E-2</v>
      </c>
      <c r="K4" s="58">
        <f t="shared" si="0"/>
        <v>1.2633871660970476E-2</v>
      </c>
      <c r="L4" s="58">
        <f t="shared" si="0"/>
        <v>4.0509713066665211E-2</v>
      </c>
      <c r="M4" s="58">
        <f t="shared" si="0"/>
        <v>-4.1609032113350014E-2</v>
      </c>
      <c r="N4" s="58">
        <f t="shared" si="0"/>
        <v>-2.7848889985782597E-3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123</v>
      </c>
      <c r="B6" s="19">
        <v>2024</v>
      </c>
      <c r="C6" s="7">
        <v>81432388</v>
      </c>
      <c r="D6" s="7">
        <v>73817498</v>
      </c>
      <c r="E6" s="7">
        <v>868274</v>
      </c>
      <c r="F6" s="7">
        <v>907795</v>
      </c>
      <c r="G6" s="7">
        <v>1875000</v>
      </c>
      <c r="H6" s="7">
        <v>1509485</v>
      </c>
      <c r="I6" s="7">
        <v>0</v>
      </c>
      <c r="J6" s="7">
        <v>371897</v>
      </c>
      <c r="K6" s="7">
        <v>5532451</v>
      </c>
      <c r="L6" s="7">
        <v>68285047</v>
      </c>
      <c r="M6" s="20">
        <v>2</v>
      </c>
      <c r="N6" s="7">
        <v>136570.09400000001</v>
      </c>
    </row>
    <row r="7" spans="1:17" s="21" customFormat="1" x14ac:dyDescent="0.2">
      <c r="A7" s="8" t="s">
        <v>123</v>
      </c>
      <c r="B7" s="19">
        <v>2025</v>
      </c>
      <c r="C7" s="7">
        <v>74049445</v>
      </c>
      <c r="D7" s="7">
        <v>69901681</v>
      </c>
      <c r="E7" s="7">
        <v>917311</v>
      </c>
      <c r="F7" s="7">
        <v>602615</v>
      </c>
      <c r="G7" s="7">
        <v>1550000</v>
      </c>
      <c r="H7" s="7">
        <v>1302907</v>
      </c>
      <c r="I7" s="7">
        <v>0</v>
      </c>
      <c r="J7" s="7">
        <v>370811</v>
      </c>
      <c r="K7" s="7">
        <v>4743644</v>
      </c>
      <c r="L7" s="7">
        <v>65158037</v>
      </c>
      <c r="M7" s="20">
        <v>2.5</v>
      </c>
      <c r="N7" s="7">
        <v>162895.0925</v>
      </c>
    </row>
    <row r="8" spans="1:17" s="44" customFormat="1" x14ac:dyDescent="0.2">
      <c r="A8" s="44" t="s">
        <v>9</v>
      </c>
      <c r="B8" s="45"/>
      <c r="C8" s="58">
        <f>(C7-C6)/C6</f>
        <v>-9.066347163980995E-2</v>
      </c>
      <c r="D8" s="58">
        <f t="shared" ref="D8:N8" si="1">(D7-D6)/D6</f>
        <v>-5.3047273425604322E-2</v>
      </c>
      <c r="E8" s="58">
        <f t="shared" si="1"/>
        <v>5.6476411823917334E-2</v>
      </c>
      <c r="F8" s="58">
        <f t="shared" si="1"/>
        <v>-0.3361772206280052</v>
      </c>
      <c r="G8" s="58">
        <f t="shared" si="1"/>
        <v>-0.17333333333333334</v>
      </c>
      <c r="H8" s="58">
        <f t="shared" si="1"/>
        <v>-0.13685329764787327</v>
      </c>
      <c r="I8" s="58" t="e">
        <f t="shared" si="1"/>
        <v>#DIV/0!</v>
      </c>
      <c r="J8" s="58">
        <f t="shared" si="1"/>
        <v>-2.9201633785698729E-3</v>
      </c>
      <c r="K8" s="58">
        <f t="shared" si="1"/>
        <v>-0.14257821714101038</v>
      </c>
      <c r="L8" s="58">
        <f t="shared" si="1"/>
        <v>-4.57934809651665E-2</v>
      </c>
      <c r="M8" s="58">
        <f t="shared" si="1"/>
        <v>0.25</v>
      </c>
      <c r="N8" s="58">
        <f t="shared" si="1"/>
        <v>0.19275814879354175</v>
      </c>
    </row>
    <row r="10" spans="1:17" ht="15" x14ac:dyDescent="0.25">
      <c r="A10" s="1" t="s">
        <v>10</v>
      </c>
      <c r="B10" s="19">
        <v>2024</v>
      </c>
      <c r="C10" s="13">
        <f>C2+C6</f>
        <v>180485197</v>
      </c>
      <c r="D10" s="13">
        <f t="shared" ref="D10:N10" si="2">D2+D6</f>
        <v>160137774</v>
      </c>
      <c r="E10" s="13">
        <f t="shared" si="2"/>
        <v>20130985</v>
      </c>
      <c r="F10" s="13">
        <f t="shared" si="2"/>
        <v>5626673</v>
      </c>
      <c r="G10" s="13">
        <f t="shared" si="2"/>
        <v>11753547</v>
      </c>
      <c r="H10" s="13">
        <f t="shared" si="2"/>
        <v>4995223</v>
      </c>
      <c r="I10" s="13">
        <f t="shared" si="2"/>
        <v>0</v>
      </c>
      <c r="J10" s="13">
        <f t="shared" si="2"/>
        <v>2448855</v>
      </c>
      <c r="K10" s="13">
        <f t="shared" si="2"/>
        <v>44955283</v>
      </c>
      <c r="L10" s="13">
        <f t="shared" si="2"/>
        <v>115182491</v>
      </c>
      <c r="M10" s="13"/>
      <c r="N10" s="13">
        <f t="shared" si="2"/>
        <v>387462.03991120006</v>
      </c>
    </row>
    <row r="11" spans="1:17" ht="15" x14ac:dyDescent="0.25">
      <c r="A11" s="1"/>
      <c r="B11" s="19">
        <v>2025</v>
      </c>
      <c r="C11" s="13">
        <f>C3+C7</f>
        <v>175382774</v>
      </c>
      <c r="D11" s="13">
        <f t="shared" ref="D11:N11" si="3">D3+D7</f>
        <v>158619822</v>
      </c>
      <c r="E11" s="13">
        <f t="shared" si="3"/>
        <v>20209412</v>
      </c>
      <c r="F11" s="13">
        <f t="shared" si="3"/>
        <v>5401604</v>
      </c>
      <c r="G11" s="13">
        <f t="shared" si="3"/>
        <v>11458613</v>
      </c>
      <c r="H11" s="13">
        <f t="shared" si="3"/>
        <v>5235715</v>
      </c>
      <c r="I11" s="13">
        <f t="shared" si="3"/>
        <v>0</v>
      </c>
      <c r="J11" s="13">
        <f t="shared" si="3"/>
        <v>2359195</v>
      </c>
      <c r="K11" s="13">
        <f t="shared" si="3"/>
        <v>44664539</v>
      </c>
      <c r="L11" s="13">
        <f t="shared" si="3"/>
        <v>113955283</v>
      </c>
      <c r="M11" s="13"/>
      <c r="N11" s="13">
        <f t="shared" si="3"/>
        <v>413088.3321912</v>
      </c>
    </row>
    <row r="12" spans="1:17" s="44" customFormat="1" x14ac:dyDescent="0.2">
      <c r="A12" s="44" t="s">
        <v>9</v>
      </c>
      <c r="B12" s="49"/>
      <c r="C12" s="58">
        <f t="shared" ref="C12:L12" si="4">(C11-C10)/C10</f>
        <v>-2.8270589969769101E-2</v>
      </c>
      <c r="D12" s="58">
        <f t="shared" si="4"/>
        <v>-9.4790377191080483E-3</v>
      </c>
      <c r="E12" s="58">
        <f t="shared" si="4"/>
        <v>3.8958352013078348E-3</v>
      </c>
      <c r="F12" s="58">
        <f t="shared" si="4"/>
        <v>-4.0000369667830347E-2</v>
      </c>
      <c r="G12" s="58">
        <f t="shared" si="4"/>
        <v>-2.5093191017145716E-2</v>
      </c>
      <c r="H12" s="58">
        <f t="shared" si="4"/>
        <v>4.8144397157043842E-2</v>
      </c>
      <c r="I12" s="58" t="e">
        <f t="shared" si="4"/>
        <v>#DIV/0!</v>
      </c>
      <c r="J12" s="58">
        <f t="shared" si="4"/>
        <v>-3.661302935453508E-2</v>
      </c>
      <c r="K12" s="58">
        <f t="shared" si="4"/>
        <v>-6.4674045094989165E-3</v>
      </c>
      <c r="L12" s="58">
        <f t="shared" si="4"/>
        <v>-1.065446657165975E-2</v>
      </c>
      <c r="M12" s="58"/>
      <c r="N12" s="58">
        <f t="shared" ref="N12" si="5">(N11-N10)/N10</f>
        <v>6.6138846236067569E-2</v>
      </c>
    </row>
    <row r="14" spans="1:17" ht="15" x14ac:dyDescent="0.25">
      <c r="K14" s="15" t="s">
        <v>465</v>
      </c>
      <c r="L14" s="16">
        <v>2024</v>
      </c>
      <c r="M14" s="23">
        <f>(M2+M6)/2</f>
        <v>3.6749000000000001</v>
      </c>
    </row>
    <row r="15" spans="1:17" ht="15" x14ac:dyDescent="0.25">
      <c r="K15" s="15"/>
      <c r="L15" s="16">
        <v>2025</v>
      </c>
      <c r="M15" s="23">
        <f>(M3+M7)/2</f>
        <v>3.8136000000000001</v>
      </c>
    </row>
    <row r="16" spans="1:17" s="44" customFormat="1" ht="15" x14ac:dyDescent="0.25">
      <c r="B16" s="49"/>
      <c r="J16" s="46"/>
      <c r="K16" s="48" t="s">
        <v>466</v>
      </c>
      <c r="L16" s="48"/>
      <c r="M16" s="58">
        <f t="shared" ref="M16" si="6">(M15-M14)/M14</f>
        <v>3.774252360608453E-2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22" sqref="N22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124</v>
      </c>
      <c r="B2" s="19">
        <v>2024</v>
      </c>
      <c r="C2" s="7">
        <v>5100665487</v>
      </c>
      <c r="D2" s="7">
        <v>3224794136</v>
      </c>
      <c r="E2" s="7">
        <v>35144413</v>
      </c>
      <c r="F2" s="7">
        <v>43619021</v>
      </c>
      <c r="G2" s="7">
        <v>98719723</v>
      </c>
      <c r="H2" s="7">
        <v>97778920</v>
      </c>
      <c r="I2" s="7">
        <v>4825645</v>
      </c>
      <c r="J2" s="7">
        <v>35962816</v>
      </c>
      <c r="K2" s="7">
        <v>316050538</v>
      </c>
      <c r="L2" s="7">
        <v>2908743598</v>
      </c>
      <c r="M2" s="20">
        <v>2.8410000000000002</v>
      </c>
      <c r="N2" s="7">
        <v>8263740.5619179998</v>
      </c>
    </row>
    <row r="3" spans="1:17" s="21" customFormat="1" x14ac:dyDescent="0.2">
      <c r="A3" s="8" t="s">
        <v>124</v>
      </c>
      <c r="B3" s="19">
        <v>2025</v>
      </c>
      <c r="C3" s="7">
        <v>5389711260</v>
      </c>
      <c r="D3" s="7">
        <v>3508730122</v>
      </c>
      <c r="E3" s="7">
        <v>38009968</v>
      </c>
      <c r="F3" s="7">
        <v>43914903</v>
      </c>
      <c r="G3" s="7">
        <v>98396019</v>
      </c>
      <c r="H3" s="7">
        <v>100500735</v>
      </c>
      <c r="I3" s="7">
        <v>4612420</v>
      </c>
      <c r="J3" s="7">
        <v>44621471</v>
      </c>
      <c r="K3" s="7">
        <v>330055516</v>
      </c>
      <c r="L3" s="7">
        <v>3178674606</v>
      </c>
      <c r="M3" s="20">
        <v>2.8410000000000002</v>
      </c>
      <c r="N3" s="7">
        <v>9030614.5556460004</v>
      </c>
    </row>
    <row r="4" spans="1:17" s="44" customFormat="1" x14ac:dyDescent="0.2">
      <c r="A4" s="44" t="s">
        <v>9</v>
      </c>
      <c r="B4" s="45"/>
      <c r="C4" s="58">
        <f>(C3-C2)/C2</f>
        <v>5.6668247258458176E-2</v>
      </c>
      <c r="D4" s="58">
        <f t="shared" ref="D4:N4" si="0">(D3-D2)/D2</f>
        <v>8.8047786626215818E-2</v>
      </c>
      <c r="E4" s="58">
        <f t="shared" si="0"/>
        <v>8.153657311049696E-2</v>
      </c>
      <c r="F4" s="58">
        <f t="shared" si="0"/>
        <v>6.7833251003042916E-3</v>
      </c>
      <c r="G4" s="58">
        <f t="shared" si="0"/>
        <v>-3.2790205458741004E-3</v>
      </c>
      <c r="H4" s="58">
        <f t="shared" si="0"/>
        <v>2.7836419138194613E-2</v>
      </c>
      <c r="I4" s="58">
        <f t="shared" si="0"/>
        <v>-4.4185803141341726E-2</v>
      </c>
      <c r="J4" s="58">
        <f t="shared" si="0"/>
        <v>0.24076687987948442</v>
      </c>
      <c r="K4" s="58">
        <f t="shared" si="0"/>
        <v>4.4312463723760534E-2</v>
      </c>
      <c r="L4" s="58">
        <f t="shared" si="0"/>
        <v>9.2799863207468594E-2</v>
      </c>
      <c r="M4" s="58">
        <f t="shared" si="0"/>
        <v>0</v>
      </c>
      <c r="N4" s="58">
        <f t="shared" si="0"/>
        <v>9.2799863207468677E-2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125</v>
      </c>
      <c r="B6" s="19">
        <v>2024</v>
      </c>
      <c r="C6" s="7">
        <v>140485744</v>
      </c>
      <c r="D6" s="7">
        <v>108400454</v>
      </c>
      <c r="E6" s="7">
        <v>10242263</v>
      </c>
      <c r="F6" s="7">
        <v>4830298</v>
      </c>
      <c r="G6" s="7">
        <v>7773285</v>
      </c>
      <c r="H6" s="7">
        <v>6300809</v>
      </c>
      <c r="I6" s="7">
        <v>730686</v>
      </c>
      <c r="J6" s="7">
        <v>1842783</v>
      </c>
      <c r="K6" s="7">
        <v>31720124</v>
      </c>
      <c r="L6" s="7">
        <v>76680330</v>
      </c>
      <c r="M6" s="20">
        <v>1.962</v>
      </c>
      <c r="N6" s="7">
        <v>150446.80746000001</v>
      </c>
    </row>
    <row r="7" spans="1:17" s="21" customFormat="1" x14ac:dyDescent="0.2">
      <c r="A7" s="8" t="s">
        <v>125</v>
      </c>
      <c r="B7" s="19">
        <v>2025</v>
      </c>
      <c r="C7" s="7">
        <v>156151453</v>
      </c>
      <c r="D7" s="7">
        <v>117011936</v>
      </c>
      <c r="E7" s="7">
        <v>10091465</v>
      </c>
      <c r="F7" s="7">
        <v>4889626</v>
      </c>
      <c r="G7" s="7">
        <v>7825164</v>
      </c>
      <c r="H7" s="7">
        <v>6714897</v>
      </c>
      <c r="I7" s="7">
        <v>890087</v>
      </c>
      <c r="J7" s="7">
        <v>1937308</v>
      </c>
      <c r="K7" s="7">
        <v>32348547</v>
      </c>
      <c r="L7" s="7">
        <v>84663389</v>
      </c>
      <c r="M7" s="20">
        <v>1.962</v>
      </c>
      <c r="N7" s="7">
        <v>166109.56921799999</v>
      </c>
    </row>
    <row r="8" spans="1:17" s="44" customFormat="1" x14ac:dyDescent="0.2">
      <c r="A8" s="44" t="s">
        <v>9</v>
      </c>
      <c r="B8" s="45"/>
      <c r="C8" s="58">
        <f>(C7-C6)/C6</f>
        <v>0.11151102278392033</v>
      </c>
      <c r="D8" s="58">
        <f t="shared" ref="D8:N8" si="1">(D7-D6)/D6</f>
        <v>7.9441383151402672E-2</v>
      </c>
      <c r="E8" s="58">
        <f t="shared" si="1"/>
        <v>-1.4723113436942598E-2</v>
      </c>
      <c r="F8" s="58">
        <f t="shared" si="1"/>
        <v>1.2282472013113891E-2</v>
      </c>
      <c r="G8" s="58">
        <f t="shared" si="1"/>
        <v>6.6740123384129105E-3</v>
      </c>
      <c r="H8" s="58">
        <f t="shared" si="1"/>
        <v>6.571981470950794E-2</v>
      </c>
      <c r="I8" s="58">
        <f t="shared" si="1"/>
        <v>0.2181525306355945</v>
      </c>
      <c r="J8" s="58">
        <f t="shared" si="1"/>
        <v>5.1294699375889617E-2</v>
      </c>
      <c r="K8" s="58">
        <f t="shared" si="1"/>
        <v>1.9811492540193095E-2</v>
      </c>
      <c r="L8" s="58">
        <f t="shared" si="1"/>
        <v>0.10410830261163456</v>
      </c>
      <c r="M8" s="69">
        <f t="shared" si="1"/>
        <v>0</v>
      </c>
      <c r="N8" s="58">
        <f t="shared" si="1"/>
        <v>0.10410830261163441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126</v>
      </c>
      <c r="B10" s="19">
        <v>2024</v>
      </c>
      <c r="C10" s="7">
        <v>9341237270</v>
      </c>
      <c r="D10" s="7">
        <v>6800882143</v>
      </c>
      <c r="E10" s="7">
        <v>215897955</v>
      </c>
      <c r="F10" s="7">
        <v>420939280</v>
      </c>
      <c r="G10" s="7">
        <v>169642513</v>
      </c>
      <c r="H10" s="7">
        <v>168552583</v>
      </c>
      <c r="I10" s="7">
        <v>7200107</v>
      </c>
      <c r="J10" s="7">
        <v>54212864</v>
      </c>
      <c r="K10" s="7">
        <v>1036445302</v>
      </c>
      <c r="L10" s="7">
        <v>5764436841</v>
      </c>
      <c r="M10" s="20">
        <v>3.9946999999999999</v>
      </c>
      <c r="N10" s="7">
        <v>23027195.848742697</v>
      </c>
    </row>
    <row r="11" spans="1:17" s="21" customFormat="1" x14ac:dyDescent="0.2">
      <c r="A11" s="8" t="s">
        <v>126</v>
      </c>
      <c r="B11" s="19">
        <v>2025</v>
      </c>
      <c r="C11" s="7">
        <v>9525854292</v>
      </c>
      <c r="D11" s="7">
        <v>7248047492</v>
      </c>
      <c r="E11" s="7">
        <v>227338510</v>
      </c>
      <c r="F11" s="7">
        <v>406686697</v>
      </c>
      <c r="G11" s="7">
        <v>169868020</v>
      </c>
      <c r="H11" s="7">
        <v>173798105</v>
      </c>
      <c r="I11" s="7">
        <v>7324549</v>
      </c>
      <c r="J11" s="7">
        <v>60692597</v>
      </c>
      <c r="K11" s="7">
        <v>1045708478</v>
      </c>
      <c r="L11" s="7">
        <v>6202339014</v>
      </c>
      <c r="M11" s="20">
        <v>3.9946999999999999</v>
      </c>
      <c r="N11" s="7">
        <v>24776483.659225799</v>
      </c>
    </row>
    <row r="12" spans="1:17" s="44" customFormat="1" x14ac:dyDescent="0.2">
      <c r="A12" s="44" t="s">
        <v>9</v>
      </c>
      <c r="B12" s="45"/>
      <c r="C12" s="58">
        <f>(C11-C10)/C10</f>
        <v>1.9763658353150897E-2</v>
      </c>
      <c r="D12" s="58">
        <f t="shared" ref="D12:N12" si="2">(D11-D10)/D10</f>
        <v>6.5751080462445238E-2</v>
      </c>
      <c r="E12" s="58">
        <f t="shared" si="2"/>
        <v>5.2990566770305905E-2</v>
      </c>
      <c r="F12" s="58">
        <f t="shared" si="2"/>
        <v>-3.3858999806337865E-2</v>
      </c>
      <c r="G12" s="58">
        <f t="shared" si="2"/>
        <v>1.3293071177270287E-3</v>
      </c>
      <c r="H12" s="58">
        <f t="shared" si="2"/>
        <v>3.1120982583814807E-2</v>
      </c>
      <c r="I12" s="58">
        <f t="shared" si="2"/>
        <v>1.7283354261263061E-2</v>
      </c>
      <c r="J12" s="58">
        <f t="shared" si="2"/>
        <v>0.11952390119068419</v>
      </c>
      <c r="K12" s="58">
        <f t="shared" si="2"/>
        <v>8.9374480082307327E-3</v>
      </c>
      <c r="L12" s="58">
        <f t="shared" si="2"/>
        <v>7.5966167221295081E-2</v>
      </c>
      <c r="M12" s="58">
        <f t="shared" si="2"/>
        <v>0</v>
      </c>
      <c r="N12" s="58">
        <f t="shared" si="2"/>
        <v>7.5966167221295178E-2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127</v>
      </c>
      <c r="B14" s="19">
        <v>2024</v>
      </c>
      <c r="C14" s="7">
        <v>2406167085</v>
      </c>
      <c r="D14" s="7">
        <v>1566916739</v>
      </c>
      <c r="E14" s="7">
        <v>48920036</v>
      </c>
      <c r="F14" s="7">
        <v>24742129</v>
      </c>
      <c r="G14" s="7">
        <v>50800000</v>
      </c>
      <c r="H14" s="7">
        <v>50707659</v>
      </c>
      <c r="I14" s="7">
        <v>1945052</v>
      </c>
      <c r="J14" s="7">
        <v>14857986</v>
      </c>
      <c r="K14" s="7">
        <v>191972862</v>
      </c>
      <c r="L14" s="7">
        <v>1374943877</v>
      </c>
      <c r="M14" s="20">
        <v>3.3656000000000001</v>
      </c>
      <c r="N14" s="7">
        <v>4627511.1124312002</v>
      </c>
    </row>
    <row r="15" spans="1:17" s="21" customFormat="1" x14ac:dyDescent="0.2">
      <c r="A15" s="8" t="s">
        <v>127</v>
      </c>
      <c r="B15" s="19">
        <v>2025</v>
      </c>
      <c r="C15" s="7">
        <v>2450588254</v>
      </c>
      <c r="D15" s="7">
        <v>1671800715</v>
      </c>
      <c r="E15" s="7">
        <v>49782508</v>
      </c>
      <c r="F15" s="7">
        <v>26033967</v>
      </c>
      <c r="G15" s="7">
        <v>51025000</v>
      </c>
      <c r="H15" s="7">
        <v>52386580</v>
      </c>
      <c r="I15" s="7">
        <v>1867369</v>
      </c>
      <c r="J15" s="7">
        <v>17017028</v>
      </c>
      <c r="K15" s="7">
        <v>198112452</v>
      </c>
      <c r="L15" s="7">
        <v>1473688263</v>
      </c>
      <c r="M15" s="20">
        <v>3.3656000000000001</v>
      </c>
      <c r="N15" s="7">
        <v>4959845.2179528</v>
      </c>
    </row>
    <row r="16" spans="1:17" s="44" customFormat="1" x14ac:dyDescent="0.2">
      <c r="A16" s="44" t="s">
        <v>9</v>
      </c>
      <c r="B16" s="45"/>
      <c r="C16" s="58">
        <f>(C15-C14)/C14</f>
        <v>1.8461381704088932E-2</v>
      </c>
      <c r="D16" s="58">
        <f t="shared" ref="D16:N16" si="3">(D15-D14)/D14</f>
        <v>6.6936534271078457E-2</v>
      </c>
      <c r="E16" s="58">
        <f t="shared" si="3"/>
        <v>1.7630240501049509E-2</v>
      </c>
      <c r="F16" s="58">
        <f t="shared" si="3"/>
        <v>5.2212079243463647E-2</v>
      </c>
      <c r="G16" s="58">
        <f t="shared" si="3"/>
        <v>4.4291338582677165E-3</v>
      </c>
      <c r="H16" s="58">
        <f t="shared" si="3"/>
        <v>3.3109810886753813E-2</v>
      </c>
      <c r="I16" s="58">
        <f t="shared" si="3"/>
        <v>-3.9938777986398305E-2</v>
      </c>
      <c r="J16" s="58">
        <f t="shared" si="3"/>
        <v>0.14531188816573121</v>
      </c>
      <c r="K16" s="58">
        <f t="shared" si="3"/>
        <v>3.1981551642439959E-2</v>
      </c>
      <c r="L16" s="58">
        <f t="shared" si="3"/>
        <v>7.1817030245227967E-2</v>
      </c>
      <c r="M16" s="58">
        <f t="shared" si="3"/>
        <v>0</v>
      </c>
      <c r="N16" s="58">
        <f t="shared" si="3"/>
        <v>7.1817030245227911E-2</v>
      </c>
    </row>
    <row r="18" spans="1:14" ht="15" x14ac:dyDescent="0.25">
      <c r="A18" s="1" t="s">
        <v>10</v>
      </c>
      <c r="B18" s="19">
        <v>2024</v>
      </c>
      <c r="C18" s="13">
        <f>C2+C6+C10+C14</f>
        <v>16988555586</v>
      </c>
      <c r="D18" s="13">
        <f t="shared" ref="D18:N18" si="4">D2+D6+D10+D14</f>
        <v>11700993472</v>
      </c>
      <c r="E18" s="13">
        <f t="shared" si="4"/>
        <v>310204667</v>
      </c>
      <c r="F18" s="13">
        <f t="shared" si="4"/>
        <v>494130728</v>
      </c>
      <c r="G18" s="13">
        <f t="shared" si="4"/>
        <v>326935521</v>
      </c>
      <c r="H18" s="13">
        <f t="shared" si="4"/>
        <v>323339971</v>
      </c>
      <c r="I18" s="13">
        <f t="shared" si="4"/>
        <v>14701490</v>
      </c>
      <c r="J18" s="13">
        <f t="shared" si="4"/>
        <v>106876449</v>
      </c>
      <c r="K18" s="13">
        <f t="shared" si="4"/>
        <v>1576188826</v>
      </c>
      <c r="L18" s="13">
        <f t="shared" si="4"/>
        <v>10124804646</v>
      </c>
      <c r="M18" s="13"/>
      <c r="N18" s="13">
        <f t="shared" si="4"/>
        <v>36068894.3305519</v>
      </c>
    </row>
    <row r="19" spans="1:14" ht="15" x14ac:dyDescent="0.25">
      <c r="A19" s="1"/>
      <c r="B19" s="19">
        <v>2025</v>
      </c>
      <c r="C19" s="13">
        <f>C3+C7+C11+C15</f>
        <v>17522305259</v>
      </c>
      <c r="D19" s="13">
        <f t="shared" ref="D19:N19" si="5">D3+D7+D11+D15</f>
        <v>12545590265</v>
      </c>
      <c r="E19" s="13">
        <f t="shared" si="5"/>
        <v>325222451</v>
      </c>
      <c r="F19" s="13">
        <f t="shared" si="5"/>
        <v>481525193</v>
      </c>
      <c r="G19" s="13">
        <f t="shared" si="5"/>
        <v>327114203</v>
      </c>
      <c r="H19" s="13">
        <f t="shared" si="5"/>
        <v>333400317</v>
      </c>
      <c r="I19" s="13">
        <f t="shared" si="5"/>
        <v>14694425</v>
      </c>
      <c r="J19" s="13">
        <f t="shared" si="5"/>
        <v>124268404</v>
      </c>
      <c r="K19" s="13">
        <f t="shared" si="5"/>
        <v>1606224993</v>
      </c>
      <c r="L19" s="13">
        <f t="shared" si="5"/>
        <v>10939365272</v>
      </c>
      <c r="M19" s="13"/>
      <c r="N19" s="13">
        <f t="shared" si="5"/>
        <v>38933053.002042606</v>
      </c>
    </row>
    <row r="20" spans="1:14" s="44" customFormat="1" x14ac:dyDescent="0.2">
      <c r="A20" s="44" t="s">
        <v>9</v>
      </c>
      <c r="B20" s="49"/>
      <c r="C20" s="69">
        <f t="shared" ref="C20:L20" si="6">(C19-C18)/C18</f>
        <v>3.1418190339845879E-2</v>
      </c>
      <c r="D20" s="69">
        <f t="shared" si="6"/>
        <v>7.2181630988948559E-2</v>
      </c>
      <c r="E20" s="69">
        <f t="shared" si="6"/>
        <v>4.8412501801592817E-2</v>
      </c>
      <c r="F20" s="69">
        <f t="shared" si="6"/>
        <v>-2.551052643704441E-2</v>
      </c>
      <c r="G20" s="69">
        <f t="shared" si="6"/>
        <v>5.4653590241116685E-4</v>
      </c>
      <c r="H20" s="69">
        <f t="shared" si="6"/>
        <v>3.1113833433231798E-2</v>
      </c>
      <c r="I20" s="69">
        <f t="shared" si="6"/>
        <v>-4.8056353471654913E-4</v>
      </c>
      <c r="J20" s="69">
        <f t="shared" si="6"/>
        <v>0.16272953642013313</v>
      </c>
      <c r="K20" s="69">
        <f t="shared" si="6"/>
        <v>1.9056198410075519E-2</v>
      </c>
      <c r="L20" s="69">
        <f t="shared" si="6"/>
        <v>8.0451984455997175E-2</v>
      </c>
      <c r="M20" s="58"/>
      <c r="N20" s="58">
        <f t="shared" ref="N20" si="7">(N19-N18)/N18</f>
        <v>7.9407997518366996E-2</v>
      </c>
    </row>
    <row r="22" spans="1:14" ht="15" x14ac:dyDescent="0.25">
      <c r="K22" s="15" t="s">
        <v>465</v>
      </c>
      <c r="L22" s="16">
        <v>2024</v>
      </c>
      <c r="M22" s="23">
        <f>(M2+M6+M10+M14)/4</f>
        <v>3.0408249999999999</v>
      </c>
    </row>
    <row r="23" spans="1:14" ht="15" x14ac:dyDescent="0.25">
      <c r="K23" s="15"/>
      <c r="L23" s="16">
        <v>2025</v>
      </c>
      <c r="M23" s="23">
        <f>(M3+M7+M11+M15)/4</f>
        <v>3.0408249999999999</v>
      </c>
    </row>
    <row r="24" spans="1:14" s="44" customFormat="1" ht="15" x14ac:dyDescent="0.25">
      <c r="B24" s="49"/>
      <c r="J24" s="46"/>
      <c r="K24" s="48" t="s">
        <v>466</v>
      </c>
      <c r="L24" s="48"/>
      <c r="M24" s="58">
        <f t="shared" ref="M24" si="8">(M23-M22)/M22</f>
        <v>0</v>
      </c>
    </row>
    <row r="28" spans="1:14" s="44" customFormat="1" x14ac:dyDescent="0.2">
      <c r="B28" s="49"/>
      <c r="J28" s="46"/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4" sqref="N14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128</v>
      </c>
      <c r="B2" s="19">
        <v>2024</v>
      </c>
      <c r="C2" s="7">
        <v>99561096</v>
      </c>
      <c r="D2" s="7">
        <v>82115158</v>
      </c>
      <c r="E2" s="7">
        <v>4749867</v>
      </c>
      <c r="F2" s="7">
        <v>6577947</v>
      </c>
      <c r="G2" s="7">
        <v>5999009</v>
      </c>
      <c r="H2" s="7">
        <v>3293772</v>
      </c>
      <c r="I2" s="7">
        <v>0</v>
      </c>
      <c r="J2" s="7">
        <v>2103478</v>
      </c>
      <c r="K2" s="7">
        <v>22724073</v>
      </c>
      <c r="L2" s="7">
        <v>59391085</v>
      </c>
      <c r="M2" s="20">
        <v>0.9204</v>
      </c>
      <c r="N2" s="7">
        <v>54663.554634</v>
      </c>
    </row>
    <row r="3" spans="1:17" s="21" customFormat="1" x14ac:dyDescent="0.2">
      <c r="A3" s="8" t="s">
        <v>128</v>
      </c>
      <c r="B3" s="19">
        <v>2025</v>
      </c>
      <c r="C3" s="7">
        <v>102833695</v>
      </c>
      <c r="D3" s="7">
        <v>88115503</v>
      </c>
      <c r="E3" s="7">
        <v>4958568</v>
      </c>
      <c r="F3" s="7">
        <v>6583151</v>
      </c>
      <c r="G3" s="7">
        <v>5915320</v>
      </c>
      <c r="H3" s="7">
        <v>3441155</v>
      </c>
      <c r="I3" s="7">
        <v>0</v>
      </c>
      <c r="J3" s="7">
        <v>2214600</v>
      </c>
      <c r="K3" s="7">
        <v>23112794</v>
      </c>
      <c r="L3" s="7">
        <v>65002709</v>
      </c>
      <c r="M3" s="20">
        <v>0.9204</v>
      </c>
      <c r="N3" s="7">
        <v>59828.493363599999</v>
      </c>
    </row>
    <row r="4" spans="1:17" s="44" customFormat="1" x14ac:dyDescent="0.2">
      <c r="A4" s="44" t="s">
        <v>9</v>
      </c>
      <c r="B4" s="45"/>
      <c r="C4" s="58">
        <f>(C3-C2)/C2</f>
        <v>3.2870258881039234E-2</v>
      </c>
      <c r="D4" s="58">
        <f t="shared" ref="D4:N4" si="0">(D3-D2)/D2</f>
        <v>7.3072318755082952E-2</v>
      </c>
      <c r="E4" s="58">
        <f t="shared" si="0"/>
        <v>4.3938282903500242E-2</v>
      </c>
      <c r="F4" s="58">
        <f t="shared" si="0"/>
        <v>7.9112829580414679E-4</v>
      </c>
      <c r="G4" s="58">
        <f t="shared" si="0"/>
        <v>-1.3950470819430343E-2</v>
      </c>
      <c r="H4" s="58">
        <f t="shared" si="0"/>
        <v>4.4745962987116292E-2</v>
      </c>
      <c r="I4" s="58" t="e">
        <f t="shared" si="0"/>
        <v>#DIV/0!</v>
      </c>
      <c r="J4" s="58">
        <f t="shared" si="0"/>
        <v>5.2827745286615789E-2</v>
      </c>
      <c r="K4" s="58">
        <f t="shared" si="0"/>
        <v>1.7106132338159625E-2</v>
      </c>
      <c r="L4" s="58">
        <f t="shared" si="0"/>
        <v>9.4485965359952587E-2</v>
      </c>
      <c r="M4" s="58">
        <f t="shared" si="0"/>
        <v>0</v>
      </c>
      <c r="N4" s="58">
        <f t="shared" si="0"/>
        <v>9.4485965359952573E-2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129</v>
      </c>
      <c r="B6" s="19">
        <v>2024</v>
      </c>
      <c r="C6" s="7">
        <v>10696509844</v>
      </c>
      <c r="D6" s="7">
        <v>8610820763</v>
      </c>
      <c r="E6" s="7">
        <v>453537623</v>
      </c>
      <c r="F6" s="7">
        <v>885140357</v>
      </c>
      <c r="G6" s="7">
        <v>352320926</v>
      </c>
      <c r="H6" s="7">
        <v>316960197</v>
      </c>
      <c r="I6" s="7">
        <v>34350358</v>
      </c>
      <c r="J6" s="7">
        <v>179988032</v>
      </c>
      <c r="K6" s="7">
        <v>2222297493</v>
      </c>
      <c r="L6" s="7">
        <v>6388523270</v>
      </c>
      <c r="M6" s="20">
        <v>4.2895000000000003</v>
      </c>
      <c r="N6" s="7">
        <v>27403570.566665001</v>
      </c>
    </row>
    <row r="7" spans="1:17" s="21" customFormat="1" x14ac:dyDescent="0.2">
      <c r="A7" s="8" t="s">
        <v>129</v>
      </c>
      <c r="B7" s="19">
        <v>2025</v>
      </c>
      <c r="C7" s="7">
        <v>11068139622</v>
      </c>
      <c r="D7" s="7">
        <v>9075620914</v>
      </c>
      <c r="E7" s="7">
        <v>466417195</v>
      </c>
      <c r="F7" s="7">
        <v>885921975</v>
      </c>
      <c r="G7" s="7">
        <v>351195407</v>
      </c>
      <c r="H7" s="7">
        <v>328651384</v>
      </c>
      <c r="I7" s="7">
        <v>34642158</v>
      </c>
      <c r="J7" s="7">
        <v>199831829</v>
      </c>
      <c r="K7" s="7">
        <v>2266659948</v>
      </c>
      <c r="L7" s="7">
        <v>6808960966</v>
      </c>
      <c r="M7" s="20">
        <v>4.2895000000000003</v>
      </c>
      <c r="N7" s="7">
        <v>29207038.063657001</v>
      </c>
    </row>
    <row r="8" spans="1:17" s="44" customFormat="1" x14ac:dyDescent="0.2">
      <c r="A8" s="44" t="s">
        <v>9</v>
      </c>
      <c r="B8" s="45"/>
      <c r="C8" s="58">
        <f>(C7-C6)/C6</f>
        <v>3.4743087550978935E-2</v>
      </c>
      <c r="D8" s="58">
        <f t="shared" ref="D8:N8" si="1">(D7-D6)/D6</f>
        <v>5.3978611771505994E-2</v>
      </c>
      <c r="E8" s="58">
        <f t="shared" si="1"/>
        <v>2.8398023332234117E-2</v>
      </c>
      <c r="F8" s="58">
        <f t="shared" si="1"/>
        <v>8.8304413398247077E-4</v>
      </c>
      <c r="G8" s="58">
        <f t="shared" si="1"/>
        <v>-3.1945845873486379E-3</v>
      </c>
      <c r="H8" s="58">
        <f t="shared" si="1"/>
        <v>3.6885347468407839E-2</v>
      </c>
      <c r="I8" s="58">
        <f t="shared" si="1"/>
        <v>8.4948168516904548E-3</v>
      </c>
      <c r="J8" s="58">
        <f t="shared" si="1"/>
        <v>0.11025064710969228</v>
      </c>
      <c r="K8" s="58">
        <f t="shared" si="1"/>
        <v>1.9962428585613312E-2</v>
      </c>
      <c r="L8" s="58">
        <f t="shared" si="1"/>
        <v>6.581140558324991E-2</v>
      </c>
      <c r="M8" s="58">
        <f t="shared" si="1"/>
        <v>0</v>
      </c>
      <c r="N8" s="58">
        <f t="shared" si="1"/>
        <v>6.5811405583249896E-2</v>
      </c>
    </row>
    <row r="10" spans="1:17" ht="15" x14ac:dyDescent="0.25">
      <c r="A10" s="1" t="s">
        <v>10</v>
      </c>
      <c r="B10" s="19">
        <v>2024</v>
      </c>
      <c r="C10" s="13">
        <f>C2+C6</f>
        <v>10796070940</v>
      </c>
      <c r="D10" s="13">
        <f t="shared" ref="D10:N10" si="2">D2+D6</f>
        <v>8692935921</v>
      </c>
      <c r="E10" s="13">
        <f t="shared" si="2"/>
        <v>458287490</v>
      </c>
      <c r="F10" s="13">
        <f t="shared" si="2"/>
        <v>891718304</v>
      </c>
      <c r="G10" s="13">
        <f t="shared" si="2"/>
        <v>358319935</v>
      </c>
      <c r="H10" s="13">
        <f t="shared" si="2"/>
        <v>320253969</v>
      </c>
      <c r="I10" s="13">
        <f t="shared" si="2"/>
        <v>34350358</v>
      </c>
      <c r="J10" s="13">
        <f t="shared" si="2"/>
        <v>182091510</v>
      </c>
      <c r="K10" s="13">
        <f t="shared" si="2"/>
        <v>2245021566</v>
      </c>
      <c r="L10" s="13">
        <f t="shared" si="2"/>
        <v>6447914355</v>
      </c>
      <c r="M10" s="13"/>
      <c r="N10" s="13">
        <f t="shared" si="2"/>
        <v>27458234.121299002</v>
      </c>
    </row>
    <row r="11" spans="1:17" ht="15" x14ac:dyDescent="0.25">
      <c r="A11" s="1"/>
      <c r="B11" s="19">
        <v>2025</v>
      </c>
      <c r="C11" s="13">
        <f>C3+C7</f>
        <v>11170973317</v>
      </c>
      <c r="D11" s="13">
        <f t="shared" ref="D11:N11" si="3">D3+D7</f>
        <v>9163736417</v>
      </c>
      <c r="E11" s="13">
        <f t="shared" si="3"/>
        <v>471375763</v>
      </c>
      <c r="F11" s="13">
        <f t="shared" si="3"/>
        <v>892505126</v>
      </c>
      <c r="G11" s="13">
        <f t="shared" si="3"/>
        <v>357110727</v>
      </c>
      <c r="H11" s="13">
        <f t="shared" si="3"/>
        <v>332092539</v>
      </c>
      <c r="I11" s="13">
        <f t="shared" si="3"/>
        <v>34642158</v>
      </c>
      <c r="J11" s="13">
        <f t="shared" si="3"/>
        <v>202046429</v>
      </c>
      <c r="K11" s="13">
        <f t="shared" si="3"/>
        <v>2289772742</v>
      </c>
      <c r="L11" s="13">
        <f t="shared" si="3"/>
        <v>6873963675</v>
      </c>
      <c r="M11" s="13"/>
      <c r="N11" s="13">
        <f t="shared" si="3"/>
        <v>29266866.557020601</v>
      </c>
    </row>
    <row r="12" spans="1:17" s="44" customFormat="1" x14ac:dyDescent="0.2">
      <c r="A12" s="44" t="s">
        <v>9</v>
      </c>
      <c r="B12" s="49"/>
      <c r="C12" s="58">
        <f t="shared" ref="C12:L12" si="4">(C11-C10)/C10</f>
        <v>3.4725816371858703E-2</v>
      </c>
      <c r="D12" s="58">
        <f t="shared" si="4"/>
        <v>5.4158974629349509E-2</v>
      </c>
      <c r="E12" s="58">
        <f t="shared" si="4"/>
        <v>2.8559088531960583E-2</v>
      </c>
      <c r="F12" s="58">
        <f t="shared" si="4"/>
        <v>8.8236609753386877E-4</v>
      </c>
      <c r="G12" s="58">
        <f t="shared" si="4"/>
        <v>-3.3746601343852107E-3</v>
      </c>
      <c r="H12" s="58">
        <f t="shared" si="4"/>
        <v>3.6966192915473282E-2</v>
      </c>
      <c r="I12" s="58">
        <f t="shared" si="4"/>
        <v>8.4948168516904548E-3</v>
      </c>
      <c r="J12" s="58">
        <f t="shared" si="4"/>
        <v>0.10958731134691563</v>
      </c>
      <c r="K12" s="58">
        <f t="shared" si="4"/>
        <v>1.9933517199896691E-2</v>
      </c>
      <c r="L12" s="58">
        <f t="shared" si="4"/>
        <v>6.6075524044394665E-2</v>
      </c>
      <c r="M12" s="58"/>
      <c r="N12" s="58">
        <f t="shared" ref="N12" si="5">(N11-N10)/N10</f>
        <v>6.5868490585804476E-2</v>
      </c>
    </row>
    <row r="14" spans="1:17" ht="15" x14ac:dyDescent="0.25">
      <c r="K14" s="15" t="s">
        <v>465</v>
      </c>
      <c r="L14" s="16">
        <v>2024</v>
      </c>
      <c r="M14" s="23">
        <f>(M2+M6)/2</f>
        <v>2.6049500000000001</v>
      </c>
    </row>
    <row r="15" spans="1:17" ht="15" x14ac:dyDescent="0.25">
      <c r="K15" s="15"/>
      <c r="L15" s="16">
        <v>2025</v>
      </c>
      <c r="M15" s="23">
        <f>(M3+M7)/2</f>
        <v>2.6049500000000001</v>
      </c>
    </row>
    <row r="16" spans="1:17" s="44" customFormat="1" ht="15" x14ac:dyDescent="0.25">
      <c r="B16" s="49"/>
      <c r="J16" s="46"/>
      <c r="K16" s="48" t="s">
        <v>466</v>
      </c>
      <c r="L16" s="48"/>
      <c r="M16" s="58">
        <f t="shared" ref="M16" si="6">(M15-M14)/M14</f>
        <v>0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26" sqref="N2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130</v>
      </c>
      <c r="B2" s="19">
        <v>2024</v>
      </c>
      <c r="C2" s="7">
        <v>176919041</v>
      </c>
      <c r="D2" s="7">
        <v>140288491</v>
      </c>
      <c r="E2" s="7">
        <v>763633</v>
      </c>
      <c r="F2" s="7">
        <v>0</v>
      </c>
      <c r="G2" s="7">
        <v>5917947</v>
      </c>
      <c r="H2" s="7">
        <v>5614523</v>
      </c>
      <c r="I2" s="7">
        <v>1567858</v>
      </c>
      <c r="J2" s="7">
        <v>4143103</v>
      </c>
      <c r="K2" s="7">
        <v>18007064</v>
      </c>
      <c r="L2" s="7">
        <v>122281427</v>
      </c>
      <c r="M2" s="20">
        <v>1.08</v>
      </c>
      <c r="N2" s="7">
        <v>132063.94116000002</v>
      </c>
    </row>
    <row r="3" spans="1:17" s="21" customFormat="1" x14ac:dyDescent="0.2">
      <c r="A3" s="8" t="s">
        <v>130</v>
      </c>
      <c r="B3" s="19">
        <v>2025</v>
      </c>
      <c r="C3" s="7">
        <v>178094212</v>
      </c>
      <c r="D3" s="7">
        <v>149697844</v>
      </c>
      <c r="E3" s="7">
        <v>757147</v>
      </c>
      <c r="F3" s="7"/>
      <c r="G3" s="7">
        <v>6041938</v>
      </c>
      <c r="H3" s="7">
        <v>5937235</v>
      </c>
      <c r="I3" s="7">
        <v>1454994</v>
      </c>
      <c r="J3" s="7">
        <v>4433782</v>
      </c>
      <c r="K3" s="7">
        <v>18625096</v>
      </c>
      <c r="L3" s="7">
        <v>131072748</v>
      </c>
      <c r="M3" s="20">
        <v>1.04</v>
      </c>
      <c r="N3" s="7">
        <v>136315.65792000003</v>
      </c>
    </row>
    <row r="4" spans="1:17" s="44" customFormat="1" x14ac:dyDescent="0.2">
      <c r="A4" s="44" t="s">
        <v>9</v>
      </c>
      <c r="B4" s="45"/>
      <c r="C4" s="58">
        <f>(C3-C2)/C2</f>
        <v>6.6424223947720807E-3</v>
      </c>
      <c r="D4" s="58">
        <f t="shared" ref="D4:N4" si="0">(D3-D2)/D2</f>
        <v>6.7071453495069669E-2</v>
      </c>
      <c r="E4" s="58">
        <f t="shared" si="0"/>
        <v>-8.4936088408960851E-3</v>
      </c>
      <c r="F4" s="58" t="e">
        <f t="shared" si="0"/>
        <v>#DIV/0!</v>
      </c>
      <c r="G4" s="58">
        <f t="shared" si="0"/>
        <v>2.095169152410456E-2</v>
      </c>
      <c r="H4" s="58">
        <f t="shared" si="0"/>
        <v>5.7478079616024372E-2</v>
      </c>
      <c r="I4" s="58">
        <f t="shared" si="0"/>
        <v>-7.1986110987091942E-2</v>
      </c>
      <c r="J4" s="58">
        <f t="shared" si="0"/>
        <v>7.0159732934469643E-2</v>
      </c>
      <c r="K4" s="58">
        <f t="shared" si="0"/>
        <v>3.4321641773472897E-2</v>
      </c>
      <c r="L4" s="58">
        <f t="shared" si="0"/>
        <v>7.189416427075225E-2</v>
      </c>
      <c r="M4" s="58">
        <f t="shared" si="0"/>
        <v>-3.703703703703707E-2</v>
      </c>
      <c r="N4" s="58">
        <f t="shared" si="0"/>
        <v>3.2194380408872618E-2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131</v>
      </c>
      <c r="B6" s="19">
        <v>2024</v>
      </c>
      <c r="C6" s="7">
        <v>787388899</v>
      </c>
      <c r="D6" s="7">
        <v>601698304</v>
      </c>
      <c r="E6" s="7">
        <v>130785161</v>
      </c>
      <c r="F6" s="7">
        <v>15210283</v>
      </c>
      <c r="G6" s="7">
        <v>21607111</v>
      </c>
      <c r="H6" s="7">
        <v>19113786</v>
      </c>
      <c r="I6" s="7">
        <v>4510709</v>
      </c>
      <c r="J6" s="7">
        <v>12334974</v>
      </c>
      <c r="K6" s="7">
        <v>203562024</v>
      </c>
      <c r="L6" s="7">
        <v>398136280</v>
      </c>
      <c r="M6" s="20">
        <v>7.93</v>
      </c>
      <c r="N6" s="7">
        <v>3157220.7004</v>
      </c>
    </row>
    <row r="7" spans="1:17" s="21" customFormat="1" x14ac:dyDescent="0.2">
      <c r="A7" s="8" t="s">
        <v>131</v>
      </c>
      <c r="B7" s="19">
        <v>2025</v>
      </c>
      <c r="C7" s="7">
        <v>830518412</v>
      </c>
      <c r="D7" s="7">
        <v>638636224</v>
      </c>
      <c r="E7" s="7">
        <v>130201062</v>
      </c>
      <c r="F7" s="7">
        <v>15671780</v>
      </c>
      <c r="G7" s="7">
        <v>22661385</v>
      </c>
      <c r="H7" s="7">
        <v>21023439</v>
      </c>
      <c r="I7" s="7">
        <v>4759122</v>
      </c>
      <c r="J7" s="7">
        <v>13477720</v>
      </c>
      <c r="K7" s="7">
        <v>207794508</v>
      </c>
      <c r="L7" s="7">
        <v>430841716</v>
      </c>
      <c r="M7" s="20">
        <v>7.93</v>
      </c>
      <c r="N7" s="7">
        <v>3416574.8078800002</v>
      </c>
    </row>
    <row r="8" spans="1:17" s="44" customFormat="1" x14ac:dyDescent="0.2">
      <c r="A8" s="44" t="s">
        <v>9</v>
      </c>
      <c r="B8" s="45"/>
      <c r="C8" s="58">
        <f>(C7-C6)/C6</f>
        <v>5.4775363298587731E-2</v>
      </c>
      <c r="D8" s="58">
        <f t="shared" ref="D8:N8" si="1">(D7-D6)/D6</f>
        <v>6.1389436789903266E-2</v>
      </c>
      <c r="E8" s="58">
        <f t="shared" si="1"/>
        <v>-4.4660953546557169E-3</v>
      </c>
      <c r="F8" s="58">
        <f t="shared" si="1"/>
        <v>3.0341118570903644E-2</v>
      </c>
      <c r="G8" s="58">
        <f t="shared" si="1"/>
        <v>4.8792918220302565E-2</v>
      </c>
      <c r="H8" s="58">
        <f t="shared" si="1"/>
        <v>9.9909719612849071E-2</v>
      </c>
      <c r="I8" s="58">
        <f t="shared" si="1"/>
        <v>5.5071830171265761E-2</v>
      </c>
      <c r="J8" s="58">
        <f t="shared" si="1"/>
        <v>9.2642757090529743E-2</v>
      </c>
      <c r="K8" s="58">
        <f t="shared" si="1"/>
        <v>2.0792110025394519E-2</v>
      </c>
      <c r="L8" s="58">
        <f t="shared" si="1"/>
        <v>8.2146334415944211E-2</v>
      </c>
      <c r="M8" s="58">
        <f t="shared" si="1"/>
        <v>0</v>
      </c>
      <c r="N8" s="58">
        <f t="shared" si="1"/>
        <v>8.214633441594428E-2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132</v>
      </c>
      <c r="B10" s="19">
        <v>2024</v>
      </c>
      <c r="C10" s="7">
        <v>1849640780</v>
      </c>
      <c r="D10" s="7">
        <v>1373448088</v>
      </c>
      <c r="E10" s="7">
        <v>17653417</v>
      </c>
      <c r="F10" s="7">
        <v>14964300</v>
      </c>
      <c r="G10" s="7">
        <v>49400000</v>
      </c>
      <c r="H10" s="7">
        <v>49021654</v>
      </c>
      <c r="I10" s="7">
        <v>8232644</v>
      </c>
      <c r="J10" s="7">
        <v>25517624</v>
      </c>
      <c r="K10" s="7">
        <v>164789639</v>
      </c>
      <c r="L10" s="7">
        <v>1208658449</v>
      </c>
      <c r="M10" s="20">
        <v>5.45</v>
      </c>
      <c r="N10" s="7">
        <v>6587188.5470500002</v>
      </c>
    </row>
    <row r="11" spans="1:17" s="21" customFormat="1" x14ac:dyDescent="0.2">
      <c r="A11" s="8" t="s">
        <v>132</v>
      </c>
      <c r="B11" s="19">
        <v>2025</v>
      </c>
      <c r="C11" s="7">
        <v>1922333502</v>
      </c>
      <c r="D11" s="7">
        <v>1501369097</v>
      </c>
      <c r="E11" s="7">
        <v>18295384</v>
      </c>
      <c r="F11" s="7">
        <v>15952379</v>
      </c>
      <c r="G11" s="7">
        <v>50375000</v>
      </c>
      <c r="H11" s="7">
        <v>51505772</v>
      </c>
      <c r="I11" s="7">
        <v>8107192</v>
      </c>
      <c r="J11" s="7">
        <v>28283721</v>
      </c>
      <c r="K11" s="7">
        <v>172519448</v>
      </c>
      <c r="L11" s="7">
        <v>1328849649</v>
      </c>
      <c r="M11" s="20">
        <v>5.45</v>
      </c>
      <c r="N11" s="7">
        <v>7242230.5870500002</v>
      </c>
    </row>
    <row r="12" spans="1:17" s="44" customFormat="1" x14ac:dyDescent="0.2">
      <c r="A12" s="44" t="s">
        <v>9</v>
      </c>
      <c r="B12" s="45"/>
      <c r="C12" s="58">
        <f>(C11-C10)/C10</f>
        <v>3.9300994434173321E-2</v>
      </c>
      <c r="D12" s="58">
        <f t="shared" ref="D12:N12" si="2">(D11-D10)/D10</f>
        <v>9.3138583189028401E-2</v>
      </c>
      <c r="E12" s="58">
        <f t="shared" si="2"/>
        <v>3.6365027801699805E-2</v>
      </c>
      <c r="F12" s="58">
        <f t="shared" si="2"/>
        <v>6.602908254980186E-2</v>
      </c>
      <c r="G12" s="58">
        <f t="shared" si="2"/>
        <v>1.9736842105263157E-2</v>
      </c>
      <c r="H12" s="58">
        <f t="shared" si="2"/>
        <v>5.0673891990670079E-2</v>
      </c>
      <c r="I12" s="58">
        <f t="shared" si="2"/>
        <v>-1.5238360847377829E-2</v>
      </c>
      <c r="J12" s="58">
        <f t="shared" si="2"/>
        <v>0.10839947324249311</v>
      </c>
      <c r="K12" s="58">
        <f t="shared" si="2"/>
        <v>4.6907129883329617E-2</v>
      </c>
      <c r="L12" s="58">
        <f t="shared" si="2"/>
        <v>9.9441823369903898E-2</v>
      </c>
      <c r="M12" s="58">
        <f t="shared" si="2"/>
        <v>0</v>
      </c>
      <c r="N12" s="58">
        <f t="shared" si="2"/>
        <v>9.9441823369903898E-2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133</v>
      </c>
      <c r="B14" s="19">
        <v>2024</v>
      </c>
      <c r="C14" s="7">
        <v>19650020</v>
      </c>
      <c r="D14" s="7">
        <v>19232755</v>
      </c>
      <c r="E14" s="7">
        <v>878327</v>
      </c>
      <c r="F14" s="7">
        <v>4451856</v>
      </c>
      <c r="G14" s="7">
        <v>0</v>
      </c>
      <c r="H14" s="7">
        <v>0</v>
      </c>
      <c r="I14" s="7">
        <v>0</v>
      </c>
      <c r="J14" s="7">
        <v>28194</v>
      </c>
      <c r="K14" s="7">
        <v>5358377</v>
      </c>
      <c r="L14" s="7">
        <v>13874378</v>
      </c>
      <c r="M14" s="20">
        <v>10</v>
      </c>
      <c r="N14" s="7">
        <v>138743.78</v>
      </c>
    </row>
    <row r="15" spans="1:17" s="21" customFormat="1" x14ac:dyDescent="0.2">
      <c r="A15" s="8" t="s">
        <v>133</v>
      </c>
      <c r="B15" s="19">
        <v>2025</v>
      </c>
      <c r="C15" s="7">
        <v>19457702</v>
      </c>
      <c r="D15" s="7">
        <v>19250940</v>
      </c>
      <c r="E15" s="7">
        <v>850172</v>
      </c>
      <c r="F15" s="7">
        <v>4398892</v>
      </c>
      <c r="G15" s="7"/>
      <c r="H15" s="7"/>
      <c r="I15" s="7">
        <v>0</v>
      </c>
      <c r="J15" s="7">
        <v>28003</v>
      </c>
      <c r="K15" s="7">
        <v>5277067</v>
      </c>
      <c r="L15" s="7">
        <v>13973873</v>
      </c>
      <c r="M15" s="20">
        <v>10</v>
      </c>
      <c r="N15" s="7">
        <v>139738.73000000001</v>
      </c>
    </row>
    <row r="16" spans="1:17" s="44" customFormat="1" x14ac:dyDescent="0.2">
      <c r="A16" s="44" t="s">
        <v>9</v>
      </c>
      <c r="B16" s="45"/>
      <c r="C16" s="58">
        <f>(C15-C14)/C14</f>
        <v>-9.787165611027368E-3</v>
      </c>
      <c r="D16" s="58">
        <f t="shared" ref="D16:N16" si="3">(D15-D14)/D14</f>
        <v>9.4552236536055287E-4</v>
      </c>
      <c r="E16" s="58">
        <f t="shared" si="3"/>
        <v>-3.2055259601492379E-2</v>
      </c>
      <c r="F16" s="58">
        <f t="shared" si="3"/>
        <v>-1.1897060461973613E-2</v>
      </c>
      <c r="G16" s="58" t="e">
        <f t="shared" si="3"/>
        <v>#DIV/0!</v>
      </c>
      <c r="H16" s="58" t="e">
        <f t="shared" si="3"/>
        <v>#DIV/0!</v>
      </c>
      <c r="I16" s="58" t="e">
        <f t="shared" si="3"/>
        <v>#DIV/0!</v>
      </c>
      <c r="J16" s="58">
        <f t="shared" si="3"/>
        <v>-6.7744910264595304E-3</v>
      </c>
      <c r="K16" s="58">
        <f t="shared" si="3"/>
        <v>-1.5174370896262059E-2</v>
      </c>
      <c r="L16" s="58">
        <f t="shared" si="3"/>
        <v>7.1711322842724912E-3</v>
      </c>
      <c r="M16" s="58">
        <f t="shared" si="3"/>
        <v>0</v>
      </c>
      <c r="N16" s="58">
        <f t="shared" si="3"/>
        <v>7.1711322842725753E-3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134</v>
      </c>
      <c r="B18" s="19">
        <v>2024</v>
      </c>
      <c r="C18" s="7">
        <v>16619064355</v>
      </c>
      <c r="D18" s="7">
        <v>12776949728</v>
      </c>
      <c r="E18" s="7">
        <v>435900230</v>
      </c>
      <c r="F18" s="7">
        <v>312791325</v>
      </c>
      <c r="G18" s="7">
        <v>777484257</v>
      </c>
      <c r="H18" s="7">
        <v>773346704</v>
      </c>
      <c r="I18" s="7">
        <v>186277713</v>
      </c>
      <c r="J18" s="7">
        <v>317432003</v>
      </c>
      <c r="K18" s="7">
        <v>2803232232</v>
      </c>
      <c r="L18" s="7">
        <v>9973717496</v>
      </c>
      <c r="M18" s="20">
        <v>4.1893000000000002</v>
      </c>
      <c r="N18" s="7">
        <v>41782894.705992803</v>
      </c>
    </row>
    <row r="19" spans="1:14" s="21" customFormat="1" x14ac:dyDescent="0.2">
      <c r="A19" s="8" t="s">
        <v>134</v>
      </c>
      <c r="B19" s="19">
        <v>2025</v>
      </c>
      <c r="C19" s="7">
        <v>17718227965</v>
      </c>
      <c r="D19" s="7">
        <v>14155300327</v>
      </c>
      <c r="E19" s="7">
        <v>453359830</v>
      </c>
      <c r="F19" s="7">
        <v>496892375</v>
      </c>
      <c r="G19" s="7">
        <v>809261701</v>
      </c>
      <c r="H19" s="7">
        <v>828883044</v>
      </c>
      <c r="I19" s="7">
        <v>188517242</v>
      </c>
      <c r="J19" s="7">
        <v>396759660</v>
      </c>
      <c r="K19" s="7">
        <v>3173673852</v>
      </c>
      <c r="L19" s="7">
        <v>10981626475</v>
      </c>
      <c r="M19" s="20">
        <v>4.0892999999999997</v>
      </c>
      <c r="N19" s="7">
        <v>44907165.144217499</v>
      </c>
    </row>
    <row r="20" spans="1:14" s="44" customFormat="1" x14ac:dyDescent="0.2">
      <c r="A20" s="44" t="s">
        <v>9</v>
      </c>
      <c r="B20" s="45"/>
      <c r="C20" s="58">
        <f>(C19-C18)/C18</f>
        <v>6.6138717951910841E-2</v>
      </c>
      <c r="D20" s="58">
        <f t="shared" ref="D20:N20" si="4">(D19-D18)/D18</f>
        <v>0.10787790735212949</v>
      </c>
      <c r="E20" s="58">
        <f t="shared" si="4"/>
        <v>4.0054119723680809E-2</v>
      </c>
      <c r="F20" s="58">
        <f t="shared" si="4"/>
        <v>0.5885746671522939</v>
      </c>
      <c r="G20" s="58">
        <f t="shared" si="4"/>
        <v>4.0872138199449098E-2</v>
      </c>
      <c r="H20" s="58">
        <f t="shared" si="4"/>
        <v>7.1812991136767035E-2</v>
      </c>
      <c r="I20" s="58">
        <f t="shared" si="4"/>
        <v>1.2022527890923805E-2</v>
      </c>
      <c r="J20" s="58">
        <f t="shared" si="4"/>
        <v>0.24990440866165595</v>
      </c>
      <c r="K20" s="58">
        <f t="shared" si="4"/>
        <v>0.13214803103762257</v>
      </c>
      <c r="L20" s="58">
        <f t="shared" si="4"/>
        <v>0.1010564996857216</v>
      </c>
      <c r="M20" s="58">
        <f t="shared" si="4"/>
        <v>-2.3870336333039057E-2</v>
      </c>
      <c r="N20" s="58">
        <f t="shared" si="4"/>
        <v>7.4773910716544739E-2</v>
      </c>
    </row>
    <row r="22" spans="1:14" ht="15" x14ac:dyDescent="0.25">
      <c r="A22" s="1" t="s">
        <v>10</v>
      </c>
      <c r="B22" s="19">
        <v>2024</v>
      </c>
      <c r="C22" s="13">
        <f>C2+C6+C10+C14+C18</f>
        <v>19452663095</v>
      </c>
      <c r="D22" s="13">
        <f t="shared" ref="D22:N22" si="5">D2+D6+D10+D14+D18</f>
        <v>14911617366</v>
      </c>
      <c r="E22" s="13">
        <f t="shared" si="5"/>
        <v>585980768</v>
      </c>
      <c r="F22" s="13">
        <f t="shared" si="5"/>
        <v>347417764</v>
      </c>
      <c r="G22" s="13">
        <f t="shared" si="5"/>
        <v>854409315</v>
      </c>
      <c r="H22" s="13">
        <f t="shared" si="5"/>
        <v>847096667</v>
      </c>
      <c r="I22" s="13">
        <f t="shared" si="5"/>
        <v>200588924</v>
      </c>
      <c r="J22" s="13">
        <f t="shared" si="5"/>
        <v>359455898</v>
      </c>
      <c r="K22" s="13">
        <f t="shared" si="5"/>
        <v>3194949336</v>
      </c>
      <c r="L22" s="13">
        <f t="shared" si="5"/>
        <v>11716668030</v>
      </c>
      <c r="M22" s="13"/>
      <c r="N22" s="13">
        <f t="shared" si="5"/>
        <v>51798111.674602807</v>
      </c>
    </row>
    <row r="23" spans="1:14" ht="15" x14ac:dyDescent="0.25">
      <c r="A23" s="1"/>
      <c r="B23" s="19">
        <v>2025</v>
      </c>
      <c r="C23" s="13">
        <f>C3+C7+C11+C15+C19</f>
        <v>20668631793</v>
      </c>
      <c r="D23" s="13">
        <f t="shared" ref="D23:N23" si="6">D3+D7+D11+D15+D19</f>
        <v>16464254432</v>
      </c>
      <c r="E23" s="13">
        <f t="shared" si="6"/>
        <v>603463595</v>
      </c>
      <c r="F23" s="13">
        <f t="shared" si="6"/>
        <v>532915426</v>
      </c>
      <c r="G23" s="13">
        <f t="shared" si="6"/>
        <v>888340024</v>
      </c>
      <c r="H23" s="13">
        <f t="shared" si="6"/>
        <v>907349490</v>
      </c>
      <c r="I23" s="13">
        <f t="shared" si="6"/>
        <v>202838550</v>
      </c>
      <c r="J23" s="13">
        <f t="shared" si="6"/>
        <v>442982886</v>
      </c>
      <c r="K23" s="13">
        <f t="shared" si="6"/>
        <v>3577889971</v>
      </c>
      <c r="L23" s="13">
        <f t="shared" si="6"/>
        <v>12886364461</v>
      </c>
      <c r="M23" s="13"/>
      <c r="N23" s="13">
        <f t="shared" si="6"/>
        <v>55842024.927067503</v>
      </c>
    </row>
    <row r="24" spans="1:14" s="44" customFormat="1" x14ac:dyDescent="0.2">
      <c r="A24" s="44" t="s">
        <v>9</v>
      </c>
      <c r="B24" s="49"/>
      <c r="C24" s="58">
        <f t="shared" ref="C24:L24" si="7">(C23-C22)/C22</f>
        <v>6.250911209748683E-2</v>
      </c>
      <c r="D24" s="58">
        <f t="shared" si="7"/>
        <v>0.10412264665133977</v>
      </c>
      <c r="E24" s="58">
        <f t="shared" si="7"/>
        <v>2.9835154931228049E-2</v>
      </c>
      <c r="F24" s="58">
        <f t="shared" si="7"/>
        <v>0.53393257691912377</v>
      </c>
      <c r="G24" s="58">
        <f t="shared" si="7"/>
        <v>3.9712475512980565E-2</v>
      </c>
      <c r="H24" s="58">
        <f t="shared" si="7"/>
        <v>7.1128627165286673E-2</v>
      </c>
      <c r="I24" s="58">
        <f t="shared" si="7"/>
        <v>1.1215105775232137E-2</v>
      </c>
      <c r="J24" s="58">
        <f t="shared" si="7"/>
        <v>0.23237061476732257</v>
      </c>
      <c r="K24" s="58">
        <f t="shared" si="7"/>
        <v>0.11985812441064636</v>
      </c>
      <c r="L24" s="58">
        <f t="shared" si="7"/>
        <v>9.9831831712313177E-2</v>
      </c>
      <c r="M24" s="58"/>
      <c r="N24" s="58">
        <f t="shared" ref="N24" si="8">(N23-N22)/N22</f>
        <v>7.8070669407191401E-2</v>
      </c>
    </row>
    <row r="26" spans="1:14" ht="15" x14ac:dyDescent="0.25">
      <c r="K26" s="15" t="s">
        <v>465</v>
      </c>
      <c r="L26" s="16">
        <v>2024</v>
      </c>
      <c r="M26" s="23">
        <f>(M2+M6+M10+M14+M18)/5</f>
        <v>5.7298600000000004</v>
      </c>
    </row>
    <row r="27" spans="1:14" ht="15" x14ac:dyDescent="0.25">
      <c r="K27" s="15"/>
      <c r="L27" s="16">
        <v>2025</v>
      </c>
      <c r="M27" s="23">
        <f>(M3+M7+M11+M15+M19)/5</f>
        <v>5.701859999999999</v>
      </c>
    </row>
    <row r="28" spans="1:14" s="44" customFormat="1" ht="15" x14ac:dyDescent="0.25">
      <c r="B28" s="49"/>
      <c r="J28" s="46"/>
      <c r="K28" s="48" t="s">
        <v>466</v>
      </c>
      <c r="L28" s="48"/>
      <c r="M28" s="58">
        <f t="shared" ref="M28" si="9">(M27-M26)/M26</f>
        <v>-4.8866813499808641E-3</v>
      </c>
    </row>
    <row r="30" spans="1:14" x14ac:dyDescent="0.2">
      <c r="D30" s="13" t="s">
        <v>480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rgb="FF92D050"/>
    <pageSetUpPr fitToPage="1"/>
  </sheetPr>
  <dimension ref="A1:Q152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O2" sqref="O2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135</v>
      </c>
      <c r="B2" s="19">
        <v>2024</v>
      </c>
      <c r="C2" s="7">
        <v>544884630</v>
      </c>
      <c r="D2" s="7">
        <v>352082108</v>
      </c>
      <c r="E2" s="7">
        <v>27728928</v>
      </c>
      <c r="F2" s="7">
        <v>8806901</v>
      </c>
      <c r="G2" s="7">
        <v>16668247</v>
      </c>
      <c r="H2" s="7">
        <v>12300776</v>
      </c>
      <c r="I2" s="7">
        <v>2357926</v>
      </c>
      <c r="J2" s="7">
        <v>6173963</v>
      </c>
      <c r="K2" s="7">
        <v>74036741</v>
      </c>
      <c r="L2" s="7">
        <v>278045367</v>
      </c>
      <c r="M2" s="20">
        <v>8.3457000000000008</v>
      </c>
      <c r="N2" s="7">
        <v>2320483.2193719</v>
      </c>
    </row>
    <row r="3" spans="1:17" s="21" customFormat="1" x14ac:dyDescent="0.2">
      <c r="A3" s="8" t="s">
        <v>135</v>
      </c>
      <c r="B3" s="19">
        <v>2025</v>
      </c>
      <c r="C3" s="7">
        <v>557527142</v>
      </c>
      <c r="D3" s="7">
        <v>382860910</v>
      </c>
      <c r="E3" s="7">
        <v>29575846</v>
      </c>
      <c r="F3" s="7">
        <v>9535770</v>
      </c>
      <c r="G3" s="7">
        <v>17042876</v>
      </c>
      <c r="H3" s="7">
        <v>13209655</v>
      </c>
      <c r="I3" s="7">
        <v>2366906</v>
      </c>
      <c r="J3" s="7">
        <v>7608253</v>
      </c>
      <c r="K3" s="7">
        <v>79339306</v>
      </c>
      <c r="L3" s="7">
        <v>303521604</v>
      </c>
      <c r="M3" s="20">
        <v>8.3457000000000008</v>
      </c>
      <c r="N3" s="7">
        <v>2533100.2505028006</v>
      </c>
    </row>
    <row r="4" spans="1:17" s="44" customFormat="1" x14ac:dyDescent="0.2">
      <c r="A4" s="44" t="s">
        <v>9</v>
      </c>
      <c r="B4" s="45"/>
      <c r="C4" s="58">
        <f>(C3-C2)/C2</f>
        <v>2.3202181349839139E-2</v>
      </c>
      <c r="D4" s="58">
        <f t="shared" ref="D4:N4" si="0">(D3-D2)/D2</f>
        <v>8.7419386843707494E-2</v>
      </c>
      <c r="E4" s="58">
        <f t="shared" si="0"/>
        <v>6.6606181097228143E-2</v>
      </c>
      <c r="F4" s="58">
        <f t="shared" si="0"/>
        <v>8.2761121079934927E-2</v>
      </c>
      <c r="G4" s="58">
        <f t="shared" si="0"/>
        <v>2.2475608862767633E-2</v>
      </c>
      <c r="H4" s="58">
        <f t="shared" si="0"/>
        <v>7.3887940077926789E-2</v>
      </c>
      <c r="I4" s="58">
        <f t="shared" si="0"/>
        <v>3.8084316471339642E-3</v>
      </c>
      <c r="J4" s="58">
        <f t="shared" si="0"/>
        <v>0.23231269769514329</v>
      </c>
      <c r="K4" s="58">
        <f t="shared" si="0"/>
        <v>7.1620724094270977E-2</v>
      </c>
      <c r="L4" s="58">
        <f t="shared" si="0"/>
        <v>9.162618775086441E-2</v>
      </c>
      <c r="M4" s="58">
        <f t="shared" si="0"/>
        <v>0</v>
      </c>
      <c r="N4" s="58">
        <f t="shared" si="0"/>
        <v>9.1626187750864674E-2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136</v>
      </c>
      <c r="B6" s="19">
        <v>2024</v>
      </c>
      <c r="C6" s="7">
        <v>297231133</v>
      </c>
      <c r="D6" s="7">
        <v>233039810</v>
      </c>
      <c r="E6" s="7">
        <v>15640504</v>
      </c>
      <c r="F6" s="7">
        <v>5973236</v>
      </c>
      <c r="G6" s="7">
        <v>9952348</v>
      </c>
      <c r="H6" s="7">
        <v>6181742</v>
      </c>
      <c r="I6" s="7">
        <v>1462732</v>
      </c>
      <c r="J6" s="7">
        <v>2588571</v>
      </c>
      <c r="K6" s="7">
        <v>41799133</v>
      </c>
      <c r="L6" s="7">
        <v>191240677</v>
      </c>
      <c r="M6" s="20">
        <v>7.25</v>
      </c>
      <c r="N6" s="7">
        <v>1386494.9082500001</v>
      </c>
    </row>
    <row r="7" spans="1:17" s="21" customFormat="1" x14ac:dyDescent="0.2">
      <c r="A7" s="8" t="s">
        <v>136</v>
      </c>
      <c r="B7" s="19">
        <v>2025</v>
      </c>
      <c r="C7" s="7">
        <v>307008488</v>
      </c>
      <c r="D7" s="7">
        <v>250219388</v>
      </c>
      <c r="E7" s="7">
        <v>15334443</v>
      </c>
      <c r="F7" s="7">
        <v>6104858</v>
      </c>
      <c r="G7" s="7">
        <v>10011475</v>
      </c>
      <c r="H7" s="7">
        <v>6650098</v>
      </c>
      <c r="I7" s="7">
        <v>1607627</v>
      </c>
      <c r="J7" s="7">
        <v>2835153</v>
      </c>
      <c r="K7" s="7">
        <v>42543654</v>
      </c>
      <c r="L7" s="7">
        <v>207675734</v>
      </c>
      <c r="M7" s="20">
        <v>7.5</v>
      </c>
      <c r="N7" s="7">
        <v>1557568.0049999999</v>
      </c>
    </row>
    <row r="8" spans="1:17" s="44" customFormat="1" x14ac:dyDescent="0.2">
      <c r="A8" s="44" t="s">
        <v>9</v>
      </c>
      <c r="B8" s="45"/>
      <c r="C8" s="58">
        <f>(C7-C6)/C6</f>
        <v>3.2894787639893695E-2</v>
      </c>
      <c r="D8" s="58">
        <f t="shared" ref="D8:N8" si="1">(D7-D6)/D6</f>
        <v>7.3719498827260463E-2</v>
      </c>
      <c r="E8" s="58">
        <f t="shared" si="1"/>
        <v>-1.9568487051312412E-2</v>
      </c>
      <c r="F8" s="58">
        <f t="shared" si="1"/>
        <v>2.2035292092929194E-2</v>
      </c>
      <c r="G8" s="58">
        <f t="shared" si="1"/>
        <v>5.9410101013348806E-3</v>
      </c>
      <c r="H8" s="58">
        <f t="shared" si="1"/>
        <v>7.5764404273099717E-2</v>
      </c>
      <c r="I8" s="58">
        <f t="shared" si="1"/>
        <v>9.9057790490670886E-2</v>
      </c>
      <c r="J8" s="58">
        <f t="shared" si="1"/>
        <v>9.5257962791053447E-2</v>
      </c>
      <c r="K8" s="58">
        <f t="shared" si="1"/>
        <v>1.7811876624330938E-2</v>
      </c>
      <c r="L8" s="58">
        <f t="shared" si="1"/>
        <v>8.5939127897983747E-2</v>
      </c>
      <c r="M8" s="58">
        <f t="shared" si="1"/>
        <v>3.4482758620689655E-2</v>
      </c>
      <c r="N8" s="58">
        <f t="shared" si="1"/>
        <v>0.123385304722052</v>
      </c>
    </row>
    <row r="10" spans="1:17" s="21" customFormat="1" x14ac:dyDescent="0.2">
      <c r="A10" s="8" t="s">
        <v>482</v>
      </c>
      <c r="B10" s="19">
        <v>2024</v>
      </c>
      <c r="C10" s="7">
        <v>46676128</v>
      </c>
      <c r="D10" s="7">
        <v>42082161</v>
      </c>
      <c r="E10" s="7">
        <v>7004103</v>
      </c>
      <c r="F10" s="7">
        <v>582460</v>
      </c>
      <c r="G10" s="7">
        <v>500000</v>
      </c>
      <c r="H10" s="7">
        <v>475000</v>
      </c>
      <c r="I10" s="7">
        <v>0</v>
      </c>
      <c r="J10" s="7">
        <v>693330</v>
      </c>
      <c r="K10" s="7">
        <v>9254893</v>
      </c>
      <c r="L10" s="7">
        <v>32827268</v>
      </c>
      <c r="M10" s="20">
        <v>4</v>
      </c>
      <c r="N10" s="7">
        <v>0</v>
      </c>
    </row>
    <row r="11" spans="1:17" s="21" customFormat="1" x14ac:dyDescent="0.2">
      <c r="A11" s="8" t="s">
        <v>482</v>
      </c>
      <c r="B11" s="19">
        <v>2025</v>
      </c>
      <c r="C11" s="7">
        <v>51272466</v>
      </c>
      <c r="D11" s="7">
        <v>45213796</v>
      </c>
      <c r="E11" s="7">
        <v>7134052</v>
      </c>
      <c r="F11" s="7">
        <v>582826</v>
      </c>
      <c r="G11" s="7">
        <v>487500</v>
      </c>
      <c r="H11" s="7">
        <v>450135</v>
      </c>
      <c r="I11" s="7">
        <v>0</v>
      </c>
      <c r="J11" s="7">
        <v>698872</v>
      </c>
      <c r="K11" s="7">
        <v>9353385</v>
      </c>
      <c r="L11" s="7">
        <v>35860411</v>
      </c>
      <c r="M11" s="20">
        <v>4</v>
      </c>
      <c r="N11" s="7">
        <v>0</v>
      </c>
    </row>
    <row r="12" spans="1:17" s="44" customFormat="1" x14ac:dyDescent="0.2">
      <c r="A12" s="8" t="s">
        <v>9</v>
      </c>
      <c r="B12" s="45"/>
      <c r="C12" s="58">
        <f>(C11-C10)/C10</f>
        <v>9.847299244701703E-2</v>
      </c>
      <c r="D12" s="58">
        <f t="shared" ref="D12:N12" si="2">(D11-D10)/D10</f>
        <v>7.4417162179480273E-2</v>
      </c>
      <c r="E12" s="58">
        <f t="shared" si="2"/>
        <v>1.8553267991632906E-2</v>
      </c>
      <c r="F12" s="58">
        <f t="shared" si="2"/>
        <v>6.2836933008275251E-4</v>
      </c>
      <c r="G12" s="58">
        <f t="shared" si="2"/>
        <v>-2.5000000000000001E-2</v>
      </c>
      <c r="H12" s="58">
        <f t="shared" si="2"/>
        <v>-5.2347368421052629E-2</v>
      </c>
      <c r="I12" s="58" t="e">
        <f t="shared" si="2"/>
        <v>#DIV/0!</v>
      </c>
      <c r="J12" s="58">
        <f t="shared" si="2"/>
        <v>7.9933076601329811E-3</v>
      </c>
      <c r="K12" s="58">
        <f t="shared" si="2"/>
        <v>1.0642154371746924E-2</v>
      </c>
      <c r="L12" s="58">
        <f t="shared" si="2"/>
        <v>9.2397058445436275E-2</v>
      </c>
      <c r="M12" s="58">
        <f t="shared" si="2"/>
        <v>0</v>
      </c>
      <c r="N12" s="58" t="e">
        <f t="shared" si="2"/>
        <v>#DIV/0!</v>
      </c>
    </row>
    <row r="13" spans="1:17" x14ac:dyDescent="0.2">
      <c r="A13" s="8"/>
    </row>
    <row r="14" spans="1:17" s="21" customFormat="1" x14ac:dyDescent="0.2">
      <c r="A14" s="8" t="s">
        <v>483</v>
      </c>
      <c r="B14" s="19">
        <v>2024</v>
      </c>
      <c r="C14" s="7">
        <v>242978881</v>
      </c>
      <c r="D14" s="7">
        <v>165197231</v>
      </c>
      <c r="E14" s="7">
        <v>5379366</v>
      </c>
      <c r="F14" s="7">
        <v>4835281</v>
      </c>
      <c r="G14" s="7">
        <v>12211942</v>
      </c>
      <c r="H14" s="7">
        <v>7539545</v>
      </c>
      <c r="I14" s="7">
        <v>0</v>
      </c>
      <c r="J14" s="7">
        <v>2402799</v>
      </c>
      <c r="K14" s="7">
        <v>32368933</v>
      </c>
      <c r="L14" s="7">
        <v>132828298</v>
      </c>
      <c r="M14" s="20">
        <v>3.75</v>
      </c>
      <c r="N14" s="7">
        <v>0</v>
      </c>
    </row>
    <row r="15" spans="1:17" s="21" customFormat="1" x14ac:dyDescent="0.2">
      <c r="A15" s="8" t="s">
        <v>483</v>
      </c>
      <c r="B15" s="19">
        <v>2025</v>
      </c>
      <c r="C15" s="7">
        <v>248728145</v>
      </c>
      <c r="D15" s="7">
        <v>183938944</v>
      </c>
      <c r="E15" s="7">
        <v>5375137</v>
      </c>
      <c r="F15" s="7">
        <v>5033549</v>
      </c>
      <c r="G15" s="7">
        <v>12503793</v>
      </c>
      <c r="H15" s="7">
        <v>8210221</v>
      </c>
      <c r="I15" s="7">
        <v>0</v>
      </c>
      <c r="J15" s="7">
        <v>2672519</v>
      </c>
      <c r="K15" s="7">
        <v>33795219</v>
      </c>
      <c r="L15" s="7">
        <v>150143725</v>
      </c>
      <c r="M15" s="20">
        <v>3.75</v>
      </c>
      <c r="N15" s="7">
        <v>0</v>
      </c>
    </row>
    <row r="16" spans="1:17" s="44" customFormat="1" x14ac:dyDescent="0.2">
      <c r="A16" s="8" t="s">
        <v>9</v>
      </c>
      <c r="B16" s="45"/>
      <c r="C16" s="58">
        <f>(C15-C14)/C14</f>
        <v>2.3661579048921539E-2</v>
      </c>
      <c r="D16" s="58">
        <f t="shared" ref="D16:N16" si="3">(D15-D14)/D14</f>
        <v>0.11345052750914451</v>
      </c>
      <c r="E16" s="58">
        <f t="shared" si="3"/>
        <v>-7.8615212275944782E-4</v>
      </c>
      <c r="F16" s="58">
        <f t="shared" si="3"/>
        <v>4.1004442141004835E-2</v>
      </c>
      <c r="G16" s="58">
        <f t="shared" si="3"/>
        <v>2.3898819696326758E-2</v>
      </c>
      <c r="H16" s="58">
        <f t="shared" si="3"/>
        <v>8.8954439558355317E-2</v>
      </c>
      <c r="I16" s="58" t="e">
        <f t="shared" si="3"/>
        <v>#DIV/0!</v>
      </c>
      <c r="J16" s="58">
        <f t="shared" si="3"/>
        <v>0.1122524189497332</v>
      </c>
      <c r="K16" s="58">
        <f t="shared" si="3"/>
        <v>4.4063423406635001E-2</v>
      </c>
      <c r="L16" s="58">
        <f t="shared" si="3"/>
        <v>0.13035947355133617</v>
      </c>
      <c r="M16" s="58">
        <f t="shared" si="3"/>
        <v>0</v>
      </c>
      <c r="N16" s="58" t="e">
        <f t="shared" si="3"/>
        <v>#DIV/0!</v>
      </c>
    </row>
    <row r="18" spans="1:14" ht="15" x14ac:dyDescent="0.25">
      <c r="A18" s="1" t="s">
        <v>10</v>
      </c>
      <c r="B18" s="19">
        <v>2024</v>
      </c>
      <c r="C18" s="13">
        <f>C2+C6+C10+C14</f>
        <v>1131770772</v>
      </c>
      <c r="D18" s="13">
        <f t="shared" ref="D18:N18" si="4">D2+D6+D10+D14</f>
        <v>792401310</v>
      </c>
      <c r="E18" s="13">
        <f t="shared" si="4"/>
        <v>55752901</v>
      </c>
      <c r="F18" s="13">
        <f t="shared" si="4"/>
        <v>20197878</v>
      </c>
      <c r="G18" s="13">
        <f t="shared" si="4"/>
        <v>39332537</v>
      </c>
      <c r="H18" s="13">
        <f t="shared" si="4"/>
        <v>26497063</v>
      </c>
      <c r="I18" s="13">
        <f t="shared" si="4"/>
        <v>3820658</v>
      </c>
      <c r="J18" s="13">
        <f t="shared" si="4"/>
        <v>11858663</v>
      </c>
      <c r="K18" s="13">
        <f t="shared" si="4"/>
        <v>157459700</v>
      </c>
      <c r="L18" s="13">
        <f t="shared" si="4"/>
        <v>634941610</v>
      </c>
      <c r="M18" s="13"/>
      <c r="N18" s="13">
        <f t="shared" si="4"/>
        <v>3706978.1276219003</v>
      </c>
    </row>
    <row r="19" spans="1:14" ht="15" x14ac:dyDescent="0.25">
      <c r="A19" s="1"/>
      <c r="B19" s="19">
        <v>2025</v>
      </c>
      <c r="C19" s="13">
        <f>C3+C7+C11+C15</f>
        <v>1164536241</v>
      </c>
      <c r="D19" s="13">
        <f t="shared" ref="D19:N19" si="5">D3+D7+D11+D15</f>
        <v>862233038</v>
      </c>
      <c r="E19" s="13">
        <f t="shared" si="5"/>
        <v>57419478</v>
      </c>
      <c r="F19" s="13">
        <f t="shared" si="5"/>
        <v>21257003</v>
      </c>
      <c r="G19" s="13">
        <f t="shared" si="5"/>
        <v>40045644</v>
      </c>
      <c r="H19" s="13">
        <f t="shared" si="5"/>
        <v>28520109</v>
      </c>
      <c r="I19" s="13">
        <f t="shared" si="5"/>
        <v>3974533</v>
      </c>
      <c r="J19" s="13">
        <f t="shared" si="5"/>
        <v>13814797</v>
      </c>
      <c r="K19" s="13">
        <f t="shared" si="5"/>
        <v>165031564</v>
      </c>
      <c r="L19" s="13">
        <f t="shared" si="5"/>
        <v>697201474</v>
      </c>
      <c r="M19" s="13"/>
      <c r="N19" s="13">
        <f t="shared" si="5"/>
        <v>4090668.2555028005</v>
      </c>
    </row>
    <row r="20" spans="1:14" s="44" customFormat="1" x14ac:dyDescent="0.2">
      <c r="A20" s="44" t="s">
        <v>9</v>
      </c>
      <c r="B20" s="49"/>
      <c r="C20" s="58">
        <f t="shared" ref="C20:L20" si="6">(C19-C18)/C18</f>
        <v>2.8950623050724975E-2</v>
      </c>
      <c r="D20" s="58">
        <f t="shared" si="6"/>
        <v>8.812671952801289E-2</v>
      </c>
      <c r="E20" s="58">
        <f t="shared" si="6"/>
        <v>2.9892202380643836E-2</v>
      </c>
      <c r="F20" s="58">
        <f t="shared" si="6"/>
        <v>5.2437439220100253E-2</v>
      </c>
      <c r="G20" s="58">
        <f t="shared" si="6"/>
        <v>1.8130206042900308E-2</v>
      </c>
      <c r="H20" s="58">
        <f t="shared" si="6"/>
        <v>7.6349820355561676E-2</v>
      </c>
      <c r="I20" s="58">
        <f t="shared" si="6"/>
        <v>4.0274476281310707E-2</v>
      </c>
      <c r="J20" s="58">
        <f t="shared" si="6"/>
        <v>0.16495400872762805</v>
      </c>
      <c r="K20" s="58">
        <f t="shared" si="6"/>
        <v>4.8087631311376819E-2</v>
      </c>
      <c r="L20" s="58">
        <f t="shared" si="6"/>
        <v>9.8056046444963657E-2</v>
      </c>
      <c r="M20" s="58"/>
      <c r="N20" s="58">
        <f t="shared" ref="N20" si="7">(N19-N18)/N18</f>
        <v>0.10350482648438095</v>
      </c>
    </row>
    <row r="22" spans="1:14" ht="15" x14ac:dyDescent="0.25">
      <c r="K22" s="15" t="s">
        <v>465</v>
      </c>
      <c r="L22" s="16">
        <v>2024</v>
      </c>
      <c r="M22" s="23">
        <f>(M2+M6+M10+M14)/4</f>
        <v>5.8364250000000002</v>
      </c>
    </row>
    <row r="23" spans="1:14" ht="15" x14ac:dyDescent="0.25">
      <c r="K23" s="15"/>
      <c r="L23" s="16">
        <v>2025</v>
      </c>
      <c r="M23" s="23">
        <f>(M3+M7+M11+M15)/4</f>
        <v>5.8989250000000002</v>
      </c>
    </row>
    <row r="24" spans="1:14" s="44" customFormat="1" ht="15" x14ac:dyDescent="0.25">
      <c r="B24" s="49"/>
      <c r="J24" s="46"/>
      <c r="K24" s="48" t="s">
        <v>466</v>
      </c>
      <c r="L24" s="48"/>
      <c r="M24" s="58">
        <f t="shared" ref="M24" si="8">(M23-M22)/M22</f>
        <v>1.0708610150905734E-2</v>
      </c>
    </row>
    <row r="28" spans="1:14" s="44" customFormat="1" x14ac:dyDescent="0.2">
      <c r="B28" s="49"/>
      <c r="J28" s="46"/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  <row r="148" spans="2:10" s="44" customFormat="1" x14ac:dyDescent="0.2">
      <c r="B148" s="49"/>
      <c r="J148" s="46"/>
    </row>
    <row r="152" spans="2:10" s="44" customFormat="1" x14ac:dyDescent="0.2">
      <c r="B152" s="49"/>
      <c r="J152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30" sqref="N3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137</v>
      </c>
      <c r="B2" s="19">
        <v>2024</v>
      </c>
      <c r="C2" s="7">
        <v>252137232</v>
      </c>
      <c r="D2" s="7">
        <v>217683389</v>
      </c>
      <c r="E2" s="7">
        <v>151771587</v>
      </c>
      <c r="F2" s="7">
        <v>7364285</v>
      </c>
      <c r="G2" s="7">
        <v>9592479</v>
      </c>
      <c r="H2" s="7">
        <v>3629449</v>
      </c>
      <c r="I2" s="7">
        <v>0</v>
      </c>
      <c r="J2" s="7">
        <v>2046683</v>
      </c>
      <c r="K2" s="7">
        <v>174404483</v>
      </c>
      <c r="L2" s="7">
        <v>43278906</v>
      </c>
      <c r="M2" s="20">
        <v>3</v>
      </c>
      <c r="N2" s="7">
        <v>129836.71799999999</v>
      </c>
    </row>
    <row r="3" spans="1:17" s="21" customFormat="1" x14ac:dyDescent="0.2">
      <c r="A3" s="8" t="s">
        <v>137</v>
      </c>
      <c r="B3" s="19">
        <v>2025</v>
      </c>
      <c r="C3" s="7">
        <v>254158796</v>
      </c>
      <c r="D3" s="7">
        <v>223014996</v>
      </c>
      <c r="E3" s="7">
        <v>151206234</v>
      </c>
      <c r="F3" s="7">
        <v>7888961</v>
      </c>
      <c r="G3" s="7">
        <v>9722929</v>
      </c>
      <c r="H3" s="7">
        <v>4234076</v>
      </c>
      <c r="I3" s="7">
        <v>0</v>
      </c>
      <c r="J3" s="7">
        <v>2156178</v>
      </c>
      <c r="K3" s="7">
        <v>175208378</v>
      </c>
      <c r="L3" s="7">
        <v>47806618</v>
      </c>
      <c r="M3" s="20">
        <v>3</v>
      </c>
      <c r="N3" s="7">
        <v>143419.85399999999</v>
      </c>
    </row>
    <row r="4" spans="1:17" s="44" customFormat="1" x14ac:dyDescent="0.2">
      <c r="A4" s="44" t="s">
        <v>9</v>
      </c>
      <c r="B4" s="45"/>
      <c r="C4" s="58">
        <f>(C3-C2)/C2</f>
        <v>8.017713147576714E-3</v>
      </c>
      <c r="D4" s="58">
        <f t="shared" ref="D4:N4" si="0">(D3-D2)/D2</f>
        <v>2.4492484357637411E-2</v>
      </c>
      <c r="E4" s="58">
        <f t="shared" si="0"/>
        <v>-3.7250252908009717E-3</v>
      </c>
      <c r="F4" s="58">
        <f t="shared" si="0"/>
        <v>7.1246020489429726E-2</v>
      </c>
      <c r="G4" s="58">
        <f t="shared" si="0"/>
        <v>1.3599195786615743E-2</v>
      </c>
      <c r="H4" s="58">
        <f t="shared" si="0"/>
        <v>0.16658919852572662</v>
      </c>
      <c r="I4" s="58" t="e">
        <f t="shared" si="0"/>
        <v>#DIV/0!</v>
      </c>
      <c r="J4" s="58">
        <f t="shared" si="0"/>
        <v>5.3498758723261E-2</v>
      </c>
      <c r="K4" s="58">
        <f t="shared" si="0"/>
        <v>4.6093711937439134E-3</v>
      </c>
      <c r="L4" s="58">
        <f t="shared" si="0"/>
        <v>0.10461706217805043</v>
      </c>
      <c r="M4" s="58">
        <f t="shared" si="0"/>
        <v>0</v>
      </c>
      <c r="N4" s="58">
        <f t="shared" si="0"/>
        <v>0.10461706217805043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138</v>
      </c>
      <c r="B6" s="19">
        <v>2024</v>
      </c>
      <c r="C6" s="7">
        <v>33516057</v>
      </c>
      <c r="D6" s="7">
        <v>23165944</v>
      </c>
      <c r="E6" s="7">
        <v>7294203</v>
      </c>
      <c r="F6" s="7">
        <v>1100797</v>
      </c>
      <c r="G6" s="7">
        <v>2089832</v>
      </c>
      <c r="H6" s="7">
        <v>972539</v>
      </c>
      <c r="I6" s="7">
        <v>0</v>
      </c>
      <c r="J6" s="7">
        <v>174544</v>
      </c>
      <c r="K6" s="7">
        <v>11631915</v>
      </c>
      <c r="L6" s="7">
        <v>11534029</v>
      </c>
      <c r="M6" s="20">
        <v>5</v>
      </c>
      <c r="N6" s="7">
        <v>57670.144999999997</v>
      </c>
    </row>
    <row r="7" spans="1:17" s="21" customFormat="1" x14ac:dyDescent="0.2">
      <c r="A7" s="8" t="s">
        <v>138</v>
      </c>
      <c r="B7" s="19">
        <v>2025</v>
      </c>
      <c r="C7" s="7">
        <v>34597097</v>
      </c>
      <c r="D7" s="7">
        <v>24537169</v>
      </c>
      <c r="E7" s="7">
        <v>7174122</v>
      </c>
      <c r="F7" s="7">
        <v>1119416</v>
      </c>
      <c r="G7" s="7">
        <v>2037023</v>
      </c>
      <c r="H7" s="7">
        <v>1035239</v>
      </c>
      <c r="I7" s="7">
        <v>0</v>
      </c>
      <c r="J7" s="7">
        <v>175521</v>
      </c>
      <c r="K7" s="7">
        <v>11541321</v>
      </c>
      <c r="L7" s="7">
        <v>12995848</v>
      </c>
      <c r="M7" s="20">
        <v>5</v>
      </c>
      <c r="N7" s="7">
        <v>64979.24</v>
      </c>
    </row>
    <row r="8" spans="1:17" s="44" customFormat="1" x14ac:dyDescent="0.2">
      <c r="A8" s="44" t="s">
        <v>9</v>
      </c>
      <c r="B8" s="45"/>
      <c r="C8" s="58">
        <f>(C7-C6)/C6</f>
        <v>3.2254390783498191E-2</v>
      </c>
      <c r="D8" s="58">
        <f t="shared" ref="D8:N8" si="1">(D7-D6)/D6</f>
        <v>5.9191414776794765E-2</v>
      </c>
      <c r="E8" s="58">
        <f t="shared" si="1"/>
        <v>-1.6462525103839311E-2</v>
      </c>
      <c r="F8" s="58">
        <f t="shared" si="1"/>
        <v>1.6914108595862815E-2</v>
      </c>
      <c r="G8" s="58">
        <f t="shared" si="1"/>
        <v>-2.5269495346994398E-2</v>
      </c>
      <c r="H8" s="58">
        <f t="shared" si="1"/>
        <v>6.4470422265842292E-2</v>
      </c>
      <c r="I8" s="58" t="e">
        <f t="shared" si="1"/>
        <v>#DIV/0!</v>
      </c>
      <c r="J8" s="58">
        <f t="shared" si="1"/>
        <v>5.5974424786873226E-3</v>
      </c>
      <c r="K8" s="58">
        <f t="shared" si="1"/>
        <v>-7.7883994166050904E-3</v>
      </c>
      <c r="L8" s="58">
        <f t="shared" si="1"/>
        <v>0.12673966746572252</v>
      </c>
      <c r="M8" s="58">
        <f t="shared" si="1"/>
        <v>0</v>
      </c>
      <c r="N8" s="58">
        <f t="shared" si="1"/>
        <v>0.12673966746572254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139</v>
      </c>
      <c r="B10" s="19">
        <v>2024</v>
      </c>
      <c r="C10" s="7">
        <v>85803406</v>
      </c>
      <c r="D10" s="7">
        <v>57329245</v>
      </c>
      <c r="E10" s="7">
        <v>2584680</v>
      </c>
      <c r="F10" s="7">
        <v>5597909</v>
      </c>
      <c r="G10" s="7">
        <v>5700081</v>
      </c>
      <c r="H10" s="7">
        <v>2049757</v>
      </c>
      <c r="I10" s="7">
        <v>0</v>
      </c>
      <c r="J10" s="7">
        <v>1329012</v>
      </c>
      <c r="K10" s="7">
        <v>17261439</v>
      </c>
      <c r="L10" s="7">
        <v>40067806</v>
      </c>
      <c r="M10" s="20">
        <v>5.1653000000000002</v>
      </c>
      <c r="N10" s="7">
        <v>206962.23833180001</v>
      </c>
    </row>
    <row r="11" spans="1:17" s="21" customFormat="1" x14ac:dyDescent="0.2">
      <c r="A11" s="8" t="s">
        <v>139</v>
      </c>
      <c r="B11" s="19">
        <v>2025</v>
      </c>
      <c r="C11" s="7">
        <v>91200451</v>
      </c>
      <c r="D11" s="7">
        <v>61727101</v>
      </c>
      <c r="E11" s="7">
        <v>2627471</v>
      </c>
      <c r="F11" s="7">
        <v>6129019</v>
      </c>
      <c r="G11" s="7">
        <v>6091403</v>
      </c>
      <c r="H11" s="7">
        <v>2513765</v>
      </c>
      <c r="I11" s="7">
        <v>0</v>
      </c>
      <c r="J11" s="7">
        <v>1479486</v>
      </c>
      <c r="K11" s="7">
        <v>18841144</v>
      </c>
      <c r="L11" s="7">
        <v>42885957</v>
      </c>
      <c r="M11" s="20">
        <v>5.2847</v>
      </c>
      <c r="N11" s="7">
        <v>226639.41695789999</v>
      </c>
    </row>
    <row r="12" spans="1:17" s="44" customFormat="1" x14ac:dyDescent="0.2">
      <c r="A12" s="44" t="s">
        <v>9</v>
      </c>
      <c r="B12" s="45"/>
      <c r="C12" s="58">
        <f>(C11-C10)/C10</f>
        <v>6.2900125433249118E-2</v>
      </c>
      <c r="D12" s="58">
        <f t="shared" ref="D12:N12" si="2">(D11-D10)/D10</f>
        <v>7.6712260906279153E-2</v>
      </c>
      <c r="E12" s="58">
        <f t="shared" si="2"/>
        <v>1.6555627775972269E-2</v>
      </c>
      <c r="F12" s="58">
        <f t="shared" si="2"/>
        <v>9.4876497635099102E-2</v>
      </c>
      <c r="G12" s="58">
        <f t="shared" si="2"/>
        <v>6.8652006874990026E-2</v>
      </c>
      <c r="H12" s="58">
        <f t="shared" si="2"/>
        <v>0.22637219924117835</v>
      </c>
      <c r="I12" s="58" t="e">
        <f t="shared" si="2"/>
        <v>#DIV/0!</v>
      </c>
      <c r="J12" s="58">
        <f t="shared" si="2"/>
        <v>0.11322245397332756</v>
      </c>
      <c r="K12" s="58">
        <f t="shared" si="2"/>
        <v>9.151641412978373E-2</v>
      </c>
      <c r="L12" s="58">
        <f t="shared" si="2"/>
        <v>7.0334547391988467E-2</v>
      </c>
      <c r="M12" s="58">
        <f t="shared" si="2"/>
        <v>2.3115791919152754E-2</v>
      </c>
      <c r="N12" s="58">
        <f t="shared" si="2"/>
        <v>9.5076178073382173E-2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140</v>
      </c>
      <c r="B14" s="19">
        <v>2024</v>
      </c>
      <c r="C14" s="7">
        <v>184429701</v>
      </c>
      <c r="D14" s="7">
        <v>141395049</v>
      </c>
      <c r="E14" s="7">
        <v>3686537</v>
      </c>
      <c r="F14" s="7">
        <v>3922960</v>
      </c>
      <c r="G14" s="7">
        <v>12762288</v>
      </c>
      <c r="H14" s="7">
        <v>10019809</v>
      </c>
      <c r="I14" s="7">
        <v>0</v>
      </c>
      <c r="J14" s="7">
        <v>4717897</v>
      </c>
      <c r="K14" s="7">
        <v>35109491</v>
      </c>
      <c r="L14" s="7">
        <v>106285558</v>
      </c>
      <c r="M14" s="20">
        <v>3</v>
      </c>
      <c r="N14" s="7">
        <v>318856.674</v>
      </c>
    </row>
    <row r="15" spans="1:17" s="21" customFormat="1" x14ac:dyDescent="0.2">
      <c r="A15" s="8" t="s">
        <v>140</v>
      </c>
      <c r="B15" s="19">
        <v>2025</v>
      </c>
      <c r="C15" s="7">
        <v>196073452</v>
      </c>
      <c r="D15" s="7">
        <v>152933312</v>
      </c>
      <c r="E15" s="7">
        <v>3816873</v>
      </c>
      <c r="F15" s="7">
        <v>4474621</v>
      </c>
      <c r="G15" s="7">
        <v>12717289</v>
      </c>
      <c r="H15" s="7">
        <v>10474038</v>
      </c>
      <c r="I15" s="7">
        <v>0</v>
      </c>
      <c r="J15" s="7">
        <v>5337416</v>
      </c>
      <c r="K15" s="7">
        <v>36820237</v>
      </c>
      <c r="L15" s="7">
        <v>116113075</v>
      </c>
      <c r="M15" s="20">
        <v>3</v>
      </c>
      <c r="N15" s="7">
        <v>348339.22499999998</v>
      </c>
    </row>
    <row r="16" spans="1:17" s="44" customFormat="1" x14ac:dyDescent="0.2">
      <c r="A16" s="44" t="s">
        <v>9</v>
      </c>
      <c r="B16" s="45"/>
      <c r="C16" s="58">
        <f>(C15-C14)/C14</f>
        <v>6.3133817041757287E-2</v>
      </c>
      <c r="D16" s="58">
        <f t="shared" ref="D16:N16" si="3">(D15-D14)/D14</f>
        <v>8.1603019919035499E-2</v>
      </c>
      <c r="E16" s="58">
        <f t="shared" si="3"/>
        <v>3.5354588872972117E-2</v>
      </c>
      <c r="F16" s="58">
        <f t="shared" si="3"/>
        <v>0.14062366172482002</v>
      </c>
      <c r="G16" s="58">
        <f t="shared" si="3"/>
        <v>-3.5259351614694793E-3</v>
      </c>
      <c r="H16" s="58">
        <f t="shared" si="3"/>
        <v>4.5333099662877803E-2</v>
      </c>
      <c r="I16" s="58" t="e">
        <f t="shared" si="3"/>
        <v>#DIV/0!</v>
      </c>
      <c r="J16" s="58">
        <f t="shared" si="3"/>
        <v>0.13131253183356906</v>
      </c>
      <c r="K16" s="58">
        <f t="shared" si="3"/>
        <v>4.8726026817079174E-2</v>
      </c>
      <c r="L16" s="58">
        <f t="shared" si="3"/>
        <v>9.2463333541514647E-2</v>
      </c>
      <c r="M16" s="58">
        <f t="shared" si="3"/>
        <v>0</v>
      </c>
      <c r="N16" s="58">
        <f t="shared" si="3"/>
        <v>9.2463333541514578E-2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141</v>
      </c>
      <c r="B18" s="19">
        <v>2024</v>
      </c>
      <c r="C18" s="7">
        <v>440226690</v>
      </c>
      <c r="D18" s="7">
        <v>350975944</v>
      </c>
      <c r="E18" s="7">
        <v>5724992</v>
      </c>
      <c r="F18" s="7">
        <v>1570337</v>
      </c>
      <c r="G18" s="7">
        <v>24715352</v>
      </c>
      <c r="H18" s="7">
        <v>21797987</v>
      </c>
      <c r="I18" s="7">
        <v>0</v>
      </c>
      <c r="J18" s="7">
        <v>8977008</v>
      </c>
      <c r="K18" s="7">
        <v>62785676</v>
      </c>
      <c r="L18" s="7">
        <v>288190268</v>
      </c>
      <c r="M18" s="20">
        <v>4.4946999999999999</v>
      </c>
      <c r="N18" s="7">
        <v>1295328.7975795998</v>
      </c>
    </row>
    <row r="19" spans="1:14" s="21" customFormat="1" x14ac:dyDescent="0.2">
      <c r="A19" s="8" t="s">
        <v>141</v>
      </c>
      <c r="B19" s="19">
        <v>2025</v>
      </c>
      <c r="C19" s="7">
        <v>462920144</v>
      </c>
      <c r="D19" s="7">
        <v>373480678</v>
      </c>
      <c r="E19" s="7">
        <v>5953940</v>
      </c>
      <c r="F19" s="7">
        <v>1600540</v>
      </c>
      <c r="G19" s="7">
        <v>24875199</v>
      </c>
      <c r="H19" s="7">
        <v>22677470</v>
      </c>
      <c r="I19" s="7">
        <v>0</v>
      </c>
      <c r="J19" s="7">
        <v>10258553</v>
      </c>
      <c r="K19" s="7">
        <v>65365702</v>
      </c>
      <c r="L19" s="7">
        <v>308114976</v>
      </c>
      <c r="M19" s="20">
        <v>4.6839000000000004</v>
      </c>
      <c r="N19" s="7">
        <v>1443179.7360864</v>
      </c>
    </row>
    <row r="20" spans="1:14" s="44" customFormat="1" x14ac:dyDescent="0.2">
      <c r="A20" s="44" t="s">
        <v>9</v>
      </c>
      <c r="B20" s="45"/>
      <c r="C20" s="58">
        <f>(C19-C18)/C18</f>
        <v>5.154947329522433E-2</v>
      </c>
      <c r="D20" s="58">
        <f t="shared" ref="D20:N20" si="4">(D19-D18)/D18</f>
        <v>6.412044581608134E-2</v>
      </c>
      <c r="E20" s="58">
        <f t="shared" si="4"/>
        <v>3.9990972913149923E-2</v>
      </c>
      <c r="F20" s="58">
        <f t="shared" si="4"/>
        <v>1.9233451163667415E-2</v>
      </c>
      <c r="G20" s="58">
        <f t="shared" si="4"/>
        <v>6.4675186499468023E-3</v>
      </c>
      <c r="H20" s="58">
        <f t="shared" si="4"/>
        <v>4.0346982498888545E-2</v>
      </c>
      <c r="I20" s="58" t="e">
        <f t="shared" si="4"/>
        <v>#DIV/0!</v>
      </c>
      <c r="J20" s="58">
        <f t="shared" si="4"/>
        <v>0.14275858949886197</v>
      </c>
      <c r="K20" s="58">
        <f t="shared" si="4"/>
        <v>4.1092589335185309E-2</v>
      </c>
      <c r="L20" s="58">
        <f t="shared" si="4"/>
        <v>6.9137338114415442E-2</v>
      </c>
      <c r="M20" s="58">
        <f t="shared" si="4"/>
        <v>4.2094021847954362E-2</v>
      </c>
      <c r="N20" s="58">
        <f t="shared" si="4"/>
        <v>0.11414162858346749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142</v>
      </c>
      <c r="B22" s="19">
        <v>2024</v>
      </c>
      <c r="C22" s="7">
        <v>731639145</v>
      </c>
      <c r="D22" s="7">
        <v>606455924</v>
      </c>
      <c r="E22" s="7">
        <v>191182668</v>
      </c>
      <c r="F22" s="7">
        <v>22235538</v>
      </c>
      <c r="G22" s="7">
        <v>34645052</v>
      </c>
      <c r="H22" s="7">
        <v>22247443</v>
      </c>
      <c r="I22" s="7">
        <v>0</v>
      </c>
      <c r="J22" s="7">
        <v>8494681</v>
      </c>
      <c r="K22" s="7">
        <v>278805382</v>
      </c>
      <c r="L22" s="7">
        <v>327650542</v>
      </c>
      <c r="M22" s="20">
        <v>6.8</v>
      </c>
      <c r="N22" s="7">
        <v>2228023.6856</v>
      </c>
    </row>
    <row r="23" spans="1:14" s="21" customFormat="1" x14ac:dyDescent="0.2">
      <c r="A23" s="8" t="s">
        <v>142</v>
      </c>
      <c r="B23" s="19">
        <v>2025</v>
      </c>
      <c r="C23" s="7">
        <v>756410023</v>
      </c>
      <c r="D23" s="7">
        <v>634670572</v>
      </c>
      <c r="E23" s="7">
        <v>191920687</v>
      </c>
      <c r="F23" s="7">
        <v>27286639</v>
      </c>
      <c r="G23" s="7">
        <v>34315494</v>
      </c>
      <c r="H23" s="7">
        <v>23683041</v>
      </c>
      <c r="I23" s="7">
        <v>0</v>
      </c>
      <c r="J23" s="7">
        <v>9248913</v>
      </c>
      <c r="K23" s="7">
        <v>286454774</v>
      </c>
      <c r="L23" s="7">
        <v>348215798</v>
      </c>
      <c r="M23" s="20">
        <v>6.8718000000000004</v>
      </c>
      <c r="N23" s="7">
        <v>2392869.3206964</v>
      </c>
    </row>
    <row r="24" spans="1:14" s="44" customFormat="1" x14ac:dyDescent="0.2">
      <c r="A24" s="44" t="s">
        <v>9</v>
      </c>
      <c r="B24" s="45"/>
      <c r="C24" s="58">
        <f>(C23-C22)/C22</f>
        <v>3.3856687643469378E-2</v>
      </c>
      <c r="D24" s="58">
        <f t="shared" ref="D24:N24" si="5">(D23-D22)/D22</f>
        <v>4.6523822892032628E-2</v>
      </c>
      <c r="E24" s="58">
        <f t="shared" si="5"/>
        <v>3.8602819372726819E-3</v>
      </c>
      <c r="F24" s="58">
        <f t="shared" si="5"/>
        <v>0.2271634264032649</v>
      </c>
      <c r="G24" s="58">
        <f t="shared" si="5"/>
        <v>-9.5124117579618583E-3</v>
      </c>
      <c r="H24" s="58">
        <f t="shared" si="5"/>
        <v>6.4528674149204476E-2</v>
      </c>
      <c r="I24" s="58" t="e">
        <f t="shared" si="5"/>
        <v>#DIV/0!</v>
      </c>
      <c r="J24" s="58">
        <f t="shared" si="5"/>
        <v>8.8788737328688389E-2</v>
      </c>
      <c r="K24" s="58">
        <f t="shared" si="5"/>
        <v>2.7436313980481193E-2</v>
      </c>
      <c r="L24" s="58">
        <f t="shared" si="5"/>
        <v>6.2765823228822862E-2</v>
      </c>
      <c r="M24" s="58">
        <f t="shared" si="5"/>
        <v>1.0558823529411843E-2</v>
      </c>
      <c r="N24" s="58">
        <f t="shared" si="5"/>
        <v>7.3987380009386039E-2</v>
      </c>
    </row>
    <row r="26" spans="1:14" ht="15" x14ac:dyDescent="0.25">
      <c r="A26" s="1" t="s">
        <v>10</v>
      </c>
      <c r="B26" s="19">
        <v>2024</v>
      </c>
      <c r="C26" s="13">
        <f>C2+C6+C10+C14+C18+C22</f>
        <v>1727752231</v>
      </c>
      <c r="D26" s="13">
        <f t="shared" ref="D26:N26" si="6">D2+D6+D10+D14+D18+D22</f>
        <v>1397005495</v>
      </c>
      <c r="E26" s="13">
        <f t="shared" si="6"/>
        <v>362244667</v>
      </c>
      <c r="F26" s="13">
        <f t="shared" si="6"/>
        <v>41791826</v>
      </c>
      <c r="G26" s="13">
        <f t="shared" si="6"/>
        <v>89505084</v>
      </c>
      <c r="H26" s="13">
        <f t="shared" si="6"/>
        <v>60716984</v>
      </c>
      <c r="I26" s="13">
        <f t="shared" si="6"/>
        <v>0</v>
      </c>
      <c r="J26" s="13">
        <f t="shared" si="6"/>
        <v>25739825</v>
      </c>
      <c r="K26" s="13">
        <f t="shared" si="6"/>
        <v>579998386</v>
      </c>
      <c r="L26" s="13">
        <f t="shared" si="6"/>
        <v>817007109</v>
      </c>
      <c r="M26" s="13"/>
      <c r="N26" s="13">
        <f t="shared" si="6"/>
        <v>4236678.2585113999</v>
      </c>
    </row>
    <row r="27" spans="1:14" ht="15" x14ac:dyDescent="0.25">
      <c r="A27" s="1"/>
      <c r="B27" s="19">
        <v>2025</v>
      </c>
      <c r="C27" s="13">
        <f>C3+C7+C11+C15+C19+C23</f>
        <v>1795359963</v>
      </c>
      <c r="D27" s="13">
        <f t="shared" ref="D27:N27" si="7">D3+D7+D11+D15+D19+D23</f>
        <v>1470363828</v>
      </c>
      <c r="E27" s="13">
        <f t="shared" si="7"/>
        <v>362699327</v>
      </c>
      <c r="F27" s="13">
        <f t="shared" si="7"/>
        <v>48499196</v>
      </c>
      <c r="G27" s="13">
        <f t="shared" si="7"/>
        <v>89759337</v>
      </c>
      <c r="H27" s="13">
        <f t="shared" si="7"/>
        <v>64617629</v>
      </c>
      <c r="I27" s="13">
        <f t="shared" si="7"/>
        <v>0</v>
      </c>
      <c r="J27" s="13">
        <f t="shared" si="7"/>
        <v>28656067</v>
      </c>
      <c r="K27" s="13">
        <f t="shared" si="7"/>
        <v>594231556</v>
      </c>
      <c r="L27" s="13">
        <f t="shared" si="7"/>
        <v>876132272</v>
      </c>
      <c r="M27" s="13"/>
      <c r="N27" s="13">
        <f t="shared" si="7"/>
        <v>4619426.7927406998</v>
      </c>
    </row>
    <row r="28" spans="1:14" s="44" customFormat="1" ht="15" x14ac:dyDescent="0.25">
      <c r="A28" s="48" t="s">
        <v>9</v>
      </c>
      <c r="B28" s="49"/>
      <c r="C28" s="58">
        <f t="shared" ref="C28:L28" si="8">(C27-C26)/C26</f>
        <v>3.9130455621446104E-2</v>
      </c>
      <c r="D28" s="58">
        <f t="shared" si="8"/>
        <v>5.2511127023161783E-2</v>
      </c>
      <c r="E28" s="58">
        <f t="shared" si="8"/>
        <v>1.2551185467141743E-3</v>
      </c>
      <c r="F28" s="58">
        <f t="shared" si="8"/>
        <v>0.16049478192218736</v>
      </c>
      <c r="G28" s="58">
        <f t="shared" si="8"/>
        <v>2.8406542805993009E-3</v>
      </c>
      <c r="H28" s="58">
        <f t="shared" si="8"/>
        <v>6.424306253419966E-2</v>
      </c>
      <c r="I28" s="58" t="e">
        <f t="shared" si="8"/>
        <v>#DIV/0!</v>
      </c>
      <c r="J28" s="58">
        <f t="shared" si="8"/>
        <v>0.11329688527408403</v>
      </c>
      <c r="K28" s="58">
        <f t="shared" si="8"/>
        <v>2.4540016564804718E-2</v>
      </c>
      <c r="L28" s="58">
        <f t="shared" si="8"/>
        <v>7.2367990864079496E-2</v>
      </c>
      <c r="M28" s="58"/>
      <c r="N28" s="58">
        <f t="shared" ref="N28" si="9">(N27-N26)/N26</f>
        <v>9.0341657042369461E-2</v>
      </c>
    </row>
    <row r="30" spans="1:14" ht="15" x14ac:dyDescent="0.25">
      <c r="K30" s="15" t="s">
        <v>465</v>
      </c>
      <c r="L30" s="16">
        <v>2024</v>
      </c>
      <c r="M30" s="23">
        <f>(M2+M6+M10+M14+M18+M22)/6</f>
        <v>4.5766666666666671</v>
      </c>
    </row>
    <row r="31" spans="1:14" ht="15" x14ac:dyDescent="0.25">
      <c r="K31" s="15"/>
      <c r="L31" s="16">
        <v>2025</v>
      </c>
      <c r="M31" s="23">
        <f>(M3+M7+M11+M15+M19+M23)/6</f>
        <v>4.6400666666666668</v>
      </c>
    </row>
    <row r="32" spans="1:14" s="44" customFormat="1" ht="15" x14ac:dyDescent="0.25">
      <c r="B32" s="49"/>
      <c r="J32" s="46"/>
      <c r="K32" s="48" t="s">
        <v>466</v>
      </c>
      <c r="L32" s="48"/>
      <c r="M32" s="58">
        <f t="shared" ref="M32" si="10">(M31-M30)/M30</f>
        <v>1.3852876911871741E-2</v>
      </c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8" sqref="N18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143</v>
      </c>
      <c r="B2" s="19">
        <v>2024</v>
      </c>
      <c r="C2" s="7">
        <v>63952628</v>
      </c>
      <c r="D2" s="7">
        <v>54911007</v>
      </c>
      <c r="E2" s="7">
        <v>17530283</v>
      </c>
      <c r="F2" s="7">
        <v>1811490</v>
      </c>
      <c r="G2" s="7">
        <v>3103260</v>
      </c>
      <c r="H2" s="7">
        <v>1611041</v>
      </c>
      <c r="I2" s="7">
        <v>0</v>
      </c>
      <c r="J2" s="7">
        <v>1069593</v>
      </c>
      <c r="K2" s="7">
        <v>25125667</v>
      </c>
      <c r="L2" s="7">
        <v>29785340</v>
      </c>
      <c r="M2" s="20">
        <v>3</v>
      </c>
      <c r="N2" s="7">
        <v>89356.02</v>
      </c>
    </row>
    <row r="3" spans="1:17" s="21" customFormat="1" x14ac:dyDescent="0.2">
      <c r="A3" s="8" t="s">
        <v>143</v>
      </c>
      <c r="B3" s="19">
        <v>2025</v>
      </c>
      <c r="C3" s="7">
        <v>70178253</v>
      </c>
      <c r="D3" s="7">
        <v>60472871</v>
      </c>
      <c r="E3" s="7">
        <v>17457266</v>
      </c>
      <c r="F3" s="7">
        <v>1783193</v>
      </c>
      <c r="G3" s="7">
        <v>3228608</v>
      </c>
      <c r="H3" s="7">
        <v>1939106</v>
      </c>
      <c r="I3" s="7">
        <v>0</v>
      </c>
      <c r="J3" s="7">
        <v>1342853</v>
      </c>
      <c r="K3" s="7">
        <v>25751026</v>
      </c>
      <c r="L3" s="7">
        <v>34721845</v>
      </c>
      <c r="M3" s="20">
        <v>3</v>
      </c>
      <c r="N3" s="7">
        <v>104165.535</v>
      </c>
    </row>
    <row r="4" spans="1:17" s="44" customFormat="1" x14ac:dyDescent="0.2">
      <c r="A4" s="44" t="s">
        <v>9</v>
      </c>
      <c r="B4" s="45"/>
      <c r="C4" s="58">
        <f>(C3-C2)/C2</f>
        <v>9.7347445987677E-2</v>
      </c>
      <c r="D4" s="58">
        <f t="shared" ref="D4:N4" si="0">(D3-D2)/D2</f>
        <v>0.10128869062627098</v>
      </c>
      <c r="E4" s="58">
        <f t="shared" si="0"/>
        <v>-4.1651923132102319E-3</v>
      </c>
      <c r="F4" s="58">
        <f t="shared" si="0"/>
        <v>-1.5620842510861224E-2</v>
      </c>
      <c r="G4" s="58">
        <f t="shared" si="0"/>
        <v>4.0392361581047025E-2</v>
      </c>
      <c r="H4" s="58">
        <f t="shared" si="0"/>
        <v>0.20363541337557517</v>
      </c>
      <c r="I4" s="58" t="e">
        <f t="shared" si="0"/>
        <v>#DIV/0!</v>
      </c>
      <c r="J4" s="58">
        <f t="shared" si="0"/>
        <v>0.25548035561190097</v>
      </c>
      <c r="K4" s="58">
        <f t="shared" si="0"/>
        <v>2.4889249706286403E-2</v>
      </c>
      <c r="L4" s="58">
        <f t="shared" si="0"/>
        <v>0.16573606344597711</v>
      </c>
      <c r="M4" s="58">
        <f t="shared" si="0"/>
        <v>0</v>
      </c>
      <c r="N4" s="58">
        <f t="shared" si="0"/>
        <v>0.16573606344597711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ht="15" x14ac:dyDescent="0.25">
      <c r="A6" s="8" t="s">
        <v>144</v>
      </c>
      <c r="B6" s="19">
        <v>2024</v>
      </c>
      <c r="C6" s="7">
        <v>70738505</v>
      </c>
      <c r="D6" s="7">
        <v>54971876</v>
      </c>
      <c r="E6" s="7">
        <v>1112177</v>
      </c>
      <c r="F6" s="7">
        <v>6624461</v>
      </c>
      <c r="G6" s="7">
        <v>4045549</v>
      </c>
      <c r="H6" s="7">
        <v>3409745</v>
      </c>
      <c r="I6" s="7">
        <v>0</v>
      </c>
      <c r="J6" s="7">
        <v>946964</v>
      </c>
      <c r="K6" s="7">
        <v>16138896</v>
      </c>
      <c r="L6" s="7">
        <v>38832980</v>
      </c>
      <c r="M6" s="20">
        <v>3</v>
      </c>
      <c r="N6" s="7">
        <v>116498.94</v>
      </c>
      <c r="P6" s="62"/>
    </row>
    <row r="7" spans="1:17" s="21" customFormat="1" ht="15" x14ac:dyDescent="0.25">
      <c r="A7" s="8" t="s">
        <v>144</v>
      </c>
      <c r="B7" s="19">
        <v>2025</v>
      </c>
      <c r="C7" s="7">
        <v>74322108</v>
      </c>
      <c r="D7" s="7">
        <v>59204259</v>
      </c>
      <c r="E7" s="7">
        <v>1210203</v>
      </c>
      <c r="F7" s="7">
        <v>6601550</v>
      </c>
      <c r="G7" s="7">
        <v>4398770</v>
      </c>
      <c r="H7" s="7">
        <v>3913349</v>
      </c>
      <c r="I7" s="7">
        <v>0</v>
      </c>
      <c r="J7" s="7">
        <v>1213433</v>
      </c>
      <c r="K7" s="7">
        <v>17337305</v>
      </c>
      <c r="L7" s="7">
        <v>41866954</v>
      </c>
      <c r="M7" s="20">
        <v>3</v>
      </c>
      <c r="N7" s="7">
        <v>125600.86199999999</v>
      </c>
      <c r="P7" s="62"/>
    </row>
    <row r="8" spans="1:17" s="44" customFormat="1" x14ac:dyDescent="0.2">
      <c r="A8" s="44" t="s">
        <v>9</v>
      </c>
      <c r="B8" s="45"/>
      <c r="C8" s="58">
        <f>(C7-C6)/C6</f>
        <v>5.0659863394059569E-2</v>
      </c>
      <c r="D8" s="58">
        <f t="shared" ref="D8:N8" si="1">(D7-D6)/D6</f>
        <v>7.6991787582435786E-2</v>
      </c>
      <c r="E8" s="58">
        <f t="shared" si="1"/>
        <v>8.813884840272726E-2</v>
      </c>
      <c r="F8" s="58">
        <f t="shared" si="1"/>
        <v>-3.4585455329875139E-3</v>
      </c>
      <c r="G8" s="58">
        <f t="shared" si="1"/>
        <v>8.7311017614667377E-2</v>
      </c>
      <c r="H8" s="58">
        <f t="shared" si="1"/>
        <v>0.1476955021563196</v>
      </c>
      <c r="I8" s="58" t="e">
        <f t="shared" si="1"/>
        <v>#DIV/0!</v>
      </c>
      <c r="J8" s="58">
        <f t="shared" si="1"/>
        <v>0.28139295686002846</v>
      </c>
      <c r="K8" s="58">
        <f t="shared" si="1"/>
        <v>7.4255946627328165E-2</v>
      </c>
      <c r="L8" s="58">
        <f t="shared" si="1"/>
        <v>7.8128796708364895E-2</v>
      </c>
      <c r="M8" s="58">
        <f t="shared" si="1"/>
        <v>0</v>
      </c>
      <c r="N8" s="58">
        <f t="shared" si="1"/>
        <v>7.8128796708364825E-2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ht="15" x14ac:dyDescent="0.25">
      <c r="A10" s="8" t="s">
        <v>145</v>
      </c>
      <c r="B10" s="19">
        <v>2024</v>
      </c>
      <c r="C10" s="7">
        <v>203153692</v>
      </c>
      <c r="D10" s="7">
        <v>169380491</v>
      </c>
      <c r="E10" s="7">
        <v>31392095</v>
      </c>
      <c r="F10" s="7">
        <v>7526867</v>
      </c>
      <c r="G10" s="7">
        <v>10525086</v>
      </c>
      <c r="H10" s="7">
        <v>6526769</v>
      </c>
      <c r="I10" s="7">
        <v>446545</v>
      </c>
      <c r="J10" s="7">
        <v>3248469</v>
      </c>
      <c r="K10" s="7">
        <v>59665831</v>
      </c>
      <c r="L10" s="7">
        <v>109714660</v>
      </c>
      <c r="M10" s="20">
        <v>3.5</v>
      </c>
      <c r="N10" s="7">
        <v>384001.31</v>
      </c>
      <c r="P10" s="62"/>
    </row>
    <row r="11" spans="1:17" s="21" customFormat="1" ht="15" x14ac:dyDescent="0.25">
      <c r="A11" s="8" t="s">
        <v>145</v>
      </c>
      <c r="B11" s="19">
        <v>2025</v>
      </c>
      <c r="C11" s="7">
        <v>212670983</v>
      </c>
      <c r="D11" s="7">
        <v>181457700</v>
      </c>
      <c r="E11" s="7">
        <v>34520873</v>
      </c>
      <c r="F11" s="7">
        <v>7960920</v>
      </c>
      <c r="G11" s="7">
        <v>10757173</v>
      </c>
      <c r="H11" s="7">
        <v>7326229</v>
      </c>
      <c r="I11" s="7">
        <v>420078</v>
      </c>
      <c r="J11" s="7">
        <v>3290057</v>
      </c>
      <c r="K11" s="7">
        <v>64275330</v>
      </c>
      <c r="L11" s="7">
        <v>117182370</v>
      </c>
      <c r="M11" s="20">
        <v>3.75</v>
      </c>
      <c r="N11" s="7">
        <v>439433.88750000001</v>
      </c>
      <c r="P11" s="62"/>
    </row>
    <row r="12" spans="1:17" s="44" customFormat="1" x14ac:dyDescent="0.2">
      <c r="A12" s="44" t="s">
        <v>9</v>
      </c>
      <c r="B12" s="45"/>
      <c r="C12" s="58">
        <f>(C11-C10)/C10</f>
        <v>4.6847738312331536E-2</v>
      </c>
      <c r="D12" s="58">
        <f t="shared" ref="D12:N12" si="2">(D11-D10)/D10</f>
        <v>7.130224342070185E-2</v>
      </c>
      <c r="E12" s="58">
        <f t="shared" si="2"/>
        <v>9.9667702967896857E-2</v>
      </c>
      <c r="F12" s="58">
        <f t="shared" si="2"/>
        <v>5.7667154209048735E-2</v>
      </c>
      <c r="G12" s="58">
        <f t="shared" si="2"/>
        <v>2.205084119977737E-2</v>
      </c>
      <c r="H12" s="58">
        <f t="shared" si="2"/>
        <v>0.12248939712743012</v>
      </c>
      <c r="I12" s="58">
        <f t="shared" si="2"/>
        <v>-5.9270622221724571E-2</v>
      </c>
      <c r="J12" s="58">
        <f t="shared" si="2"/>
        <v>1.2802338578573475E-2</v>
      </c>
      <c r="K12" s="58">
        <f t="shared" si="2"/>
        <v>7.7255255189523794E-2</v>
      </c>
      <c r="L12" s="58">
        <f t="shared" si="2"/>
        <v>6.8064832903825256E-2</v>
      </c>
      <c r="M12" s="58">
        <f t="shared" si="2"/>
        <v>7.1428571428571425E-2</v>
      </c>
      <c r="N12" s="58">
        <f t="shared" si="2"/>
        <v>0.14435517811124138</v>
      </c>
    </row>
    <row r="14" spans="1:17" ht="15" x14ac:dyDescent="0.25">
      <c r="A14" s="1" t="s">
        <v>10</v>
      </c>
      <c r="B14" s="19">
        <v>2024</v>
      </c>
      <c r="C14" s="13">
        <f>C2+C6+C10</f>
        <v>337844825</v>
      </c>
      <c r="D14" s="13">
        <f t="shared" ref="D14:N14" si="3">D2+D6+D10</f>
        <v>279263374</v>
      </c>
      <c r="E14" s="13">
        <f t="shared" si="3"/>
        <v>50034555</v>
      </c>
      <c r="F14" s="13">
        <f t="shared" si="3"/>
        <v>15962818</v>
      </c>
      <c r="G14" s="13">
        <f t="shared" si="3"/>
        <v>17673895</v>
      </c>
      <c r="H14" s="13">
        <f t="shared" si="3"/>
        <v>11547555</v>
      </c>
      <c r="I14" s="13">
        <f t="shared" si="3"/>
        <v>446545</v>
      </c>
      <c r="J14" s="13">
        <f t="shared" si="3"/>
        <v>5265026</v>
      </c>
      <c r="K14" s="13">
        <f t="shared" si="3"/>
        <v>100930394</v>
      </c>
      <c r="L14" s="13">
        <f t="shared" si="3"/>
        <v>178332980</v>
      </c>
      <c r="M14" s="13"/>
      <c r="N14" s="13">
        <f t="shared" si="3"/>
        <v>589856.27</v>
      </c>
    </row>
    <row r="15" spans="1:17" ht="15" x14ac:dyDescent="0.25">
      <c r="A15" s="1"/>
      <c r="B15" s="19">
        <v>2025</v>
      </c>
      <c r="C15" s="13">
        <f>C3+C7+C11</f>
        <v>357171344</v>
      </c>
      <c r="D15" s="13">
        <f t="shared" ref="D15:N15" si="4">D3+D7+D11</f>
        <v>301134830</v>
      </c>
      <c r="E15" s="13">
        <f t="shared" si="4"/>
        <v>53188342</v>
      </c>
      <c r="F15" s="13">
        <f t="shared" si="4"/>
        <v>16345663</v>
      </c>
      <c r="G15" s="13">
        <f t="shared" si="4"/>
        <v>18384551</v>
      </c>
      <c r="H15" s="13">
        <f t="shared" si="4"/>
        <v>13178684</v>
      </c>
      <c r="I15" s="13">
        <f t="shared" si="4"/>
        <v>420078</v>
      </c>
      <c r="J15" s="13">
        <f t="shared" si="4"/>
        <v>5846343</v>
      </c>
      <c r="K15" s="13">
        <f t="shared" si="4"/>
        <v>107363661</v>
      </c>
      <c r="L15" s="13">
        <f t="shared" si="4"/>
        <v>193771169</v>
      </c>
      <c r="M15" s="13"/>
      <c r="N15" s="13">
        <f t="shared" si="4"/>
        <v>669200.28450000007</v>
      </c>
    </row>
    <row r="16" spans="1:17" s="44" customFormat="1" x14ac:dyDescent="0.2">
      <c r="A16" s="44" t="s">
        <v>9</v>
      </c>
      <c r="B16" s="49"/>
      <c r="C16" s="58">
        <f t="shared" ref="C16:L16" si="5">(C15-C14)/C14</f>
        <v>5.7205313119714059E-2</v>
      </c>
      <c r="D16" s="58">
        <f t="shared" si="5"/>
        <v>7.8318383419660326E-2</v>
      </c>
      <c r="E16" s="58">
        <f t="shared" si="5"/>
        <v>6.3032178461465277E-2</v>
      </c>
      <c r="F16" s="58">
        <f t="shared" si="5"/>
        <v>2.3983547265902551E-2</v>
      </c>
      <c r="G16" s="58">
        <f t="shared" si="5"/>
        <v>4.020935962333147E-2</v>
      </c>
      <c r="H16" s="58">
        <f t="shared" si="5"/>
        <v>0.14125319169296011</v>
      </c>
      <c r="I16" s="58">
        <f t="shared" si="5"/>
        <v>-5.9270622221724571E-2</v>
      </c>
      <c r="J16" s="58">
        <f t="shared" si="5"/>
        <v>0.11041104070521209</v>
      </c>
      <c r="K16" s="58">
        <f t="shared" si="5"/>
        <v>6.3739640211847387E-2</v>
      </c>
      <c r="L16" s="58">
        <f t="shared" si="5"/>
        <v>8.6569455632940134E-2</v>
      </c>
      <c r="M16" s="58"/>
      <c r="N16" s="58">
        <f t="shared" ref="N16" si="6">(N15-N14)/N14</f>
        <v>0.13451414952323901</v>
      </c>
    </row>
    <row r="18" spans="2:13" ht="15" x14ac:dyDescent="0.25">
      <c r="K18" s="15" t="s">
        <v>465</v>
      </c>
      <c r="L18" s="16">
        <v>2024</v>
      </c>
      <c r="M18" s="23">
        <f>(M2+M6+M10)/3</f>
        <v>3.1666666666666665</v>
      </c>
    </row>
    <row r="19" spans="2:13" ht="15" x14ac:dyDescent="0.25">
      <c r="K19" s="15"/>
      <c r="L19" s="16">
        <v>2025</v>
      </c>
      <c r="M19" s="23">
        <f>(M3+M7+M11)/3</f>
        <v>3.25</v>
      </c>
    </row>
    <row r="20" spans="2:13" s="44" customFormat="1" ht="15" x14ac:dyDescent="0.25">
      <c r="B20" s="49"/>
      <c r="J20" s="46"/>
      <c r="K20" s="48" t="s">
        <v>466</v>
      </c>
      <c r="L20" s="48"/>
      <c r="M20" s="58">
        <f t="shared" ref="M20" si="7">(M19-M18)/M18</f>
        <v>2.6315789473684258E-2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0" sqref="N1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146</v>
      </c>
      <c r="B2" s="19">
        <v>2024</v>
      </c>
      <c r="C2" s="7">
        <v>165174039</v>
      </c>
      <c r="D2" s="7">
        <v>140354066</v>
      </c>
      <c r="E2" s="7">
        <v>55609692</v>
      </c>
      <c r="F2" s="7">
        <v>6585147</v>
      </c>
      <c r="G2" s="7">
        <v>8429911</v>
      </c>
      <c r="H2" s="7">
        <v>4722793</v>
      </c>
      <c r="I2" s="7">
        <v>0</v>
      </c>
      <c r="J2" s="7">
        <v>2017645</v>
      </c>
      <c r="K2" s="7">
        <v>77365188</v>
      </c>
      <c r="L2" s="7">
        <v>62988878</v>
      </c>
      <c r="M2" s="20">
        <v>4.45</v>
      </c>
      <c r="N2" s="7">
        <v>280300.50710000005</v>
      </c>
    </row>
    <row r="3" spans="1:17" s="21" customFormat="1" x14ac:dyDescent="0.2">
      <c r="A3" s="8" t="s">
        <v>146</v>
      </c>
      <c r="B3" s="19">
        <v>2025</v>
      </c>
      <c r="C3" s="7">
        <v>169667014</v>
      </c>
      <c r="D3" s="7">
        <v>145855976</v>
      </c>
      <c r="E3" s="7">
        <v>55451412</v>
      </c>
      <c r="F3" s="7">
        <v>6797741</v>
      </c>
      <c r="G3" s="7">
        <v>8600633</v>
      </c>
      <c r="H3" s="7">
        <v>5279957</v>
      </c>
      <c r="I3" s="7">
        <v>0</v>
      </c>
      <c r="J3" s="7">
        <v>2200695</v>
      </c>
      <c r="K3" s="7">
        <v>78330438</v>
      </c>
      <c r="L3" s="7">
        <v>67525538</v>
      </c>
      <c r="M3" s="20">
        <v>4.6725000000000003</v>
      </c>
      <c r="N3" s="7">
        <v>315513.076305</v>
      </c>
    </row>
    <row r="4" spans="1:17" s="44" customFormat="1" x14ac:dyDescent="0.2">
      <c r="A4" s="44" t="s">
        <v>9</v>
      </c>
      <c r="B4" s="45"/>
      <c r="C4" s="58">
        <f>(C3-C2)/C2</f>
        <v>2.7201459909810644E-2</v>
      </c>
      <c r="D4" s="58">
        <f t="shared" ref="D4:N4" si="0">(D3-D2)/D2</f>
        <v>3.920021811124446E-2</v>
      </c>
      <c r="E4" s="58">
        <f t="shared" si="0"/>
        <v>-2.8462664385913161E-3</v>
      </c>
      <c r="F4" s="58">
        <f t="shared" si="0"/>
        <v>3.2283865493055813E-2</v>
      </c>
      <c r="G4" s="58">
        <f t="shared" si="0"/>
        <v>2.025193385790194E-2</v>
      </c>
      <c r="H4" s="58">
        <f t="shared" si="0"/>
        <v>0.11797341107264282</v>
      </c>
      <c r="I4" s="58" t="e">
        <f t="shared" si="0"/>
        <v>#DIV/0!</v>
      </c>
      <c r="J4" s="58">
        <f t="shared" si="0"/>
        <v>9.0724582372022827E-2</v>
      </c>
      <c r="K4" s="58">
        <f t="shared" si="0"/>
        <v>1.2476541774835473E-2</v>
      </c>
      <c r="L4" s="58">
        <f t="shared" si="0"/>
        <v>7.2023191141775855E-2</v>
      </c>
      <c r="M4" s="58">
        <f t="shared" si="0"/>
        <v>5.0000000000000031E-2</v>
      </c>
      <c r="N4" s="58">
        <f t="shared" si="0"/>
        <v>0.12562435069886443</v>
      </c>
    </row>
    <row r="6" spans="1:17" ht="15" x14ac:dyDescent="0.25">
      <c r="A6" s="1" t="s">
        <v>10</v>
      </c>
      <c r="B6" s="19">
        <v>2024</v>
      </c>
      <c r="C6" s="13">
        <f>C2</f>
        <v>165174039</v>
      </c>
      <c r="D6" s="13">
        <f t="shared" ref="D6:N6" si="1">D2</f>
        <v>140354066</v>
      </c>
      <c r="E6" s="13">
        <f t="shared" si="1"/>
        <v>55609692</v>
      </c>
      <c r="F6" s="13">
        <f t="shared" si="1"/>
        <v>6585147</v>
      </c>
      <c r="G6" s="13">
        <f t="shared" si="1"/>
        <v>8429911</v>
      </c>
      <c r="H6" s="13">
        <f t="shared" si="1"/>
        <v>4722793</v>
      </c>
      <c r="I6" s="13">
        <f t="shared" si="1"/>
        <v>0</v>
      </c>
      <c r="J6" s="13">
        <f t="shared" si="1"/>
        <v>2017645</v>
      </c>
      <c r="K6" s="13">
        <f t="shared" si="1"/>
        <v>77365188</v>
      </c>
      <c r="L6" s="13">
        <f t="shared" si="1"/>
        <v>62988878</v>
      </c>
      <c r="M6" s="13"/>
      <c r="N6" s="13">
        <f t="shared" si="1"/>
        <v>280300.50710000005</v>
      </c>
    </row>
    <row r="7" spans="1:17" ht="15" x14ac:dyDescent="0.25">
      <c r="A7" s="1"/>
      <c r="B7" s="19">
        <v>2025</v>
      </c>
      <c r="C7" s="13">
        <f>C3</f>
        <v>169667014</v>
      </c>
      <c r="D7" s="13">
        <f t="shared" ref="D7:N7" si="2">D3</f>
        <v>145855976</v>
      </c>
      <c r="E7" s="13">
        <f t="shared" si="2"/>
        <v>55451412</v>
      </c>
      <c r="F7" s="13">
        <f t="shared" si="2"/>
        <v>6797741</v>
      </c>
      <c r="G7" s="13">
        <f t="shared" si="2"/>
        <v>8600633</v>
      </c>
      <c r="H7" s="13">
        <f t="shared" si="2"/>
        <v>5279957</v>
      </c>
      <c r="I7" s="13">
        <f t="shared" si="2"/>
        <v>0</v>
      </c>
      <c r="J7" s="13">
        <f t="shared" si="2"/>
        <v>2200695</v>
      </c>
      <c r="K7" s="13">
        <f t="shared" si="2"/>
        <v>78330438</v>
      </c>
      <c r="L7" s="13">
        <f t="shared" si="2"/>
        <v>67525538</v>
      </c>
      <c r="M7" s="13"/>
      <c r="N7" s="13">
        <f t="shared" si="2"/>
        <v>315513.076305</v>
      </c>
    </row>
    <row r="8" spans="1:17" s="44" customFormat="1" x14ac:dyDescent="0.2">
      <c r="A8" s="44" t="s">
        <v>9</v>
      </c>
      <c r="B8" s="49"/>
      <c r="C8" s="58">
        <f t="shared" ref="C8:L8" si="3">(C7-C6)/C6</f>
        <v>2.7201459909810644E-2</v>
      </c>
      <c r="D8" s="58">
        <f t="shared" si="3"/>
        <v>3.920021811124446E-2</v>
      </c>
      <c r="E8" s="58">
        <f t="shared" si="3"/>
        <v>-2.8462664385913161E-3</v>
      </c>
      <c r="F8" s="58">
        <f t="shared" si="3"/>
        <v>3.2283865493055813E-2</v>
      </c>
      <c r="G8" s="58">
        <f t="shared" si="3"/>
        <v>2.025193385790194E-2</v>
      </c>
      <c r="H8" s="58">
        <f t="shared" si="3"/>
        <v>0.11797341107264282</v>
      </c>
      <c r="I8" s="58" t="e">
        <f t="shared" si="3"/>
        <v>#DIV/0!</v>
      </c>
      <c r="J8" s="58">
        <f t="shared" si="3"/>
        <v>9.0724582372022827E-2</v>
      </c>
      <c r="K8" s="58">
        <f t="shared" si="3"/>
        <v>1.2476541774835473E-2</v>
      </c>
      <c r="L8" s="58">
        <f t="shared" si="3"/>
        <v>7.2023191141775855E-2</v>
      </c>
      <c r="M8" s="58"/>
      <c r="N8" s="58">
        <f t="shared" ref="N8" si="4">(N7-N6)/N6</f>
        <v>0.12562435069886443</v>
      </c>
    </row>
    <row r="10" spans="1:17" ht="15" x14ac:dyDescent="0.25">
      <c r="K10" s="15" t="s">
        <v>465</v>
      </c>
      <c r="L10" s="16">
        <v>2024</v>
      </c>
      <c r="M10" s="23">
        <f>M2</f>
        <v>4.45</v>
      </c>
    </row>
    <row r="11" spans="1:17" ht="15" x14ac:dyDescent="0.25">
      <c r="K11" s="15"/>
      <c r="L11" s="16">
        <v>2025</v>
      </c>
      <c r="M11" s="23">
        <f>M3</f>
        <v>4.6725000000000003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5.0000000000000031E-2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4" sqref="N14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147</v>
      </c>
      <c r="B2" s="19">
        <v>2024</v>
      </c>
      <c r="C2" s="7">
        <v>1166401775</v>
      </c>
      <c r="D2" s="7">
        <v>877244185</v>
      </c>
      <c r="E2" s="7">
        <v>46993102</v>
      </c>
      <c r="F2" s="7">
        <v>40603416</v>
      </c>
      <c r="G2" s="7">
        <v>27062627</v>
      </c>
      <c r="H2" s="7">
        <v>21379846</v>
      </c>
      <c r="I2" s="7">
        <v>1376170</v>
      </c>
      <c r="J2" s="7">
        <v>16717114</v>
      </c>
      <c r="K2" s="7">
        <v>154132275</v>
      </c>
      <c r="L2" s="7">
        <v>723111910</v>
      </c>
      <c r="M2" s="20">
        <v>3.5914000000000001</v>
      </c>
      <c r="N2" s="7">
        <v>2596984.1135740001</v>
      </c>
    </row>
    <row r="3" spans="1:17" s="21" customFormat="1" x14ac:dyDescent="0.2">
      <c r="A3" s="8" t="s">
        <v>147</v>
      </c>
      <c r="B3" s="19">
        <v>2025</v>
      </c>
      <c r="C3" s="7">
        <v>1268544721</v>
      </c>
      <c r="D3" s="7">
        <v>972893711</v>
      </c>
      <c r="E3" s="7">
        <v>55570849</v>
      </c>
      <c r="F3" s="7">
        <v>37702466</v>
      </c>
      <c r="G3" s="7">
        <v>28274317</v>
      </c>
      <c r="H3" s="7">
        <v>23387139</v>
      </c>
      <c r="I3" s="7">
        <v>1537484</v>
      </c>
      <c r="J3" s="7">
        <v>20099978</v>
      </c>
      <c r="K3" s="7">
        <v>166572233</v>
      </c>
      <c r="L3" s="7">
        <v>806321478</v>
      </c>
      <c r="M3" s="20">
        <v>3.5914000000000001</v>
      </c>
      <c r="N3" s="7">
        <v>2895822.9560892</v>
      </c>
    </row>
    <row r="4" spans="1:17" s="44" customFormat="1" x14ac:dyDescent="0.2">
      <c r="A4" s="44" t="s">
        <v>9</v>
      </c>
      <c r="B4" s="45"/>
      <c r="C4" s="58">
        <f>(C3-C2)/C2</f>
        <v>8.7570979562338197E-2</v>
      </c>
      <c r="D4" s="58">
        <f t="shared" ref="D4:N4" si="0">(D3-D2)/D2</f>
        <v>0.10903409522173123</v>
      </c>
      <c r="E4" s="58">
        <f t="shared" si="0"/>
        <v>0.18253204480947013</v>
      </c>
      <c r="F4" s="58">
        <f t="shared" si="0"/>
        <v>-7.1445959128167938E-2</v>
      </c>
      <c r="G4" s="58">
        <f t="shared" si="0"/>
        <v>4.4773554319024536E-2</v>
      </c>
      <c r="H4" s="58">
        <f t="shared" si="0"/>
        <v>9.3887158962697864E-2</v>
      </c>
      <c r="I4" s="58">
        <f t="shared" si="0"/>
        <v>0.11721952956393469</v>
      </c>
      <c r="J4" s="58">
        <f t="shared" si="0"/>
        <v>0.20235933068351392</v>
      </c>
      <c r="K4" s="58">
        <f t="shared" si="0"/>
        <v>8.0709624249690734E-2</v>
      </c>
      <c r="L4" s="58">
        <f t="shared" si="0"/>
        <v>0.11507149425875174</v>
      </c>
      <c r="M4" s="58">
        <f t="shared" si="0"/>
        <v>0</v>
      </c>
      <c r="N4" s="58">
        <f t="shared" si="0"/>
        <v>0.1150714942587517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148</v>
      </c>
      <c r="B6" s="19">
        <v>2024</v>
      </c>
      <c r="C6" s="7">
        <v>212899165</v>
      </c>
      <c r="D6" s="7">
        <v>139829481</v>
      </c>
      <c r="E6" s="7">
        <v>12003693</v>
      </c>
      <c r="F6" s="7">
        <v>7886216</v>
      </c>
      <c r="G6" s="7">
        <v>12564510</v>
      </c>
      <c r="H6" s="7">
        <v>7097910</v>
      </c>
      <c r="I6" s="7">
        <v>625399</v>
      </c>
      <c r="J6" s="7">
        <v>2666682</v>
      </c>
      <c r="K6" s="7">
        <v>42844410</v>
      </c>
      <c r="L6" s="7">
        <v>96985071</v>
      </c>
      <c r="M6" s="20">
        <v>6.1132999999999997</v>
      </c>
      <c r="N6" s="7">
        <v>592898.83454429999</v>
      </c>
    </row>
    <row r="7" spans="1:17" s="21" customFormat="1" x14ac:dyDescent="0.2">
      <c r="A7" s="8" t="s">
        <v>148</v>
      </c>
      <c r="B7" s="19">
        <v>2025</v>
      </c>
      <c r="C7" s="7">
        <v>229986808</v>
      </c>
      <c r="D7" s="7">
        <v>151103763</v>
      </c>
      <c r="E7" s="7">
        <v>12375345</v>
      </c>
      <c r="F7" s="7">
        <v>8371424</v>
      </c>
      <c r="G7" s="7">
        <v>12776661</v>
      </c>
      <c r="H7" s="7">
        <v>7733255</v>
      </c>
      <c r="I7" s="7">
        <v>713948</v>
      </c>
      <c r="J7" s="7">
        <v>3587770</v>
      </c>
      <c r="K7" s="7">
        <v>45558403</v>
      </c>
      <c r="L7" s="7">
        <v>105545360</v>
      </c>
      <c r="M7" s="20">
        <v>6.1132999999999997</v>
      </c>
      <c r="N7" s="7">
        <v>645230.449288</v>
      </c>
    </row>
    <row r="8" spans="1:17" s="44" customFormat="1" x14ac:dyDescent="0.2">
      <c r="A8" s="44" t="s">
        <v>9</v>
      </c>
      <c r="B8" s="45"/>
      <c r="C8" s="58">
        <f>(C7-C6)/C6</f>
        <v>8.0261672233425618E-2</v>
      </c>
      <c r="D8" s="58">
        <f t="shared" ref="D8:N8" si="1">(D7-D6)/D6</f>
        <v>8.0628791005810857E-2</v>
      </c>
      <c r="E8" s="58">
        <f t="shared" si="1"/>
        <v>3.0961471607112909E-2</v>
      </c>
      <c r="F8" s="58">
        <f t="shared" si="1"/>
        <v>6.1526085514269455E-2</v>
      </c>
      <c r="G8" s="58">
        <f t="shared" si="1"/>
        <v>1.6884940200612677E-2</v>
      </c>
      <c r="H8" s="58">
        <f t="shared" si="1"/>
        <v>8.9511560445257835E-2</v>
      </c>
      <c r="I8" s="58">
        <f t="shared" si="1"/>
        <v>0.14158801021427919</v>
      </c>
      <c r="J8" s="58">
        <f t="shared" si="1"/>
        <v>0.34540601391541997</v>
      </c>
      <c r="K8" s="58">
        <f t="shared" si="1"/>
        <v>6.3345323228864631E-2</v>
      </c>
      <c r="L8" s="58">
        <f t="shared" si="1"/>
        <v>8.8263986526338684E-2</v>
      </c>
      <c r="M8" s="58">
        <f t="shared" si="1"/>
        <v>0</v>
      </c>
      <c r="N8" s="58">
        <f t="shared" si="1"/>
        <v>8.8263986526338711E-2</v>
      </c>
    </row>
    <row r="10" spans="1:17" ht="15" x14ac:dyDescent="0.25">
      <c r="A10" s="1" t="s">
        <v>10</v>
      </c>
      <c r="B10" s="19">
        <v>2024</v>
      </c>
      <c r="C10" s="13">
        <f>C2+C6</f>
        <v>1379300940</v>
      </c>
      <c r="D10" s="13">
        <f t="shared" ref="D10:N10" si="2">D2+D6</f>
        <v>1017073666</v>
      </c>
      <c r="E10" s="13">
        <f t="shared" si="2"/>
        <v>58996795</v>
      </c>
      <c r="F10" s="13">
        <f t="shared" si="2"/>
        <v>48489632</v>
      </c>
      <c r="G10" s="13">
        <f t="shared" si="2"/>
        <v>39627137</v>
      </c>
      <c r="H10" s="13">
        <f t="shared" si="2"/>
        <v>28477756</v>
      </c>
      <c r="I10" s="13">
        <f t="shared" si="2"/>
        <v>2001569</v>
      </c>
      <c r="J10" s="13">
        <f t="shared" si="2"/>
        <v>19383796</v>
      </c>
      <c r="K10" s="13">
        <f t="shared" si="2"/>
        <v>196976685</v>
      </c>
      <c r="L10" s="13">
        <f t="shared" si="2"/>
        <v>820096981</v>
      </c>
      <c r="M10" s="13"/>
      <c r="N10" s="13">
        <f t="shared" si="2"/>
        <v>3189882.9481183002</v>
      </c>
    </row>
    <row r="11" spans="1:17" ht="15" x14ac:dyDescent="0.25">
      <c r="A11" s="1"/>
      <c r="B11" s="19">
        <v>2025</v>
      </c>
      <c r="C11" s="13">
        <f>C3+C7</f>
        <v>1498531529</v>
      </c>
      <c r="D11" s="13">
        <f t="shared" ref="D11:N11" si="3">D3+D7</f>
        <v>1123997474</v>
      </c>
      <c r="E11" s="13">
        <f t="shared" si="3"/>
        <v>67946194</v>
      </c>
      <c r="F11" s="13">
        <f t="shared" si="3"/>
        <v>46073890</v>
      </c>
      <c r="G11" s="13">
        <f t="shared" si="3"/>
        <v>41050978</v>
      </c>
      <c r="H11" s="13">
        <f t="shared" si="3"/>
        <v>31120394</v>
      </c>
      <c r="I11" s="13">
        <f t="shared" si="3"/>
        <v>2251432</v>
      </c>
      <c r="J11" s="13">
        <f t="shared" si="3"/>
        <v>23687748</v>
      </c>
      <c r="K11" s="13">
        <f t="shared" si="3"/>
        <v>212130636</v>
      </c>
      <c r="L11" s="13">
        <f t="shared" si="3"/>
        <v>911866838</v>
      </c>
      <c r="M11" s="13"/>
      <c r="N11" s="13">
        <f t="shared" si="3"/>
        <v>3541053.4053771999</v>
      </c>
    </row>
    <row r="12" spans="1:17" s="44" customFormat="1" x14ac:dyDescent="0.2">
      <c r="A12" s="44" t="s">
        <v>9</v>
      </c>
      <c r="B12" s="49"/>
      <c r="C12" s="58">
        <f t="shared" ref="C12:L12" si="4">(C11-C10)/C10</f>
        <v>8.6442766435002941E-2</v>
      </c>
      <c r="D12" s="58">
        <f t="shared" si="4"/>
        <v>0.10512887273988274</v>
      </c>
      <c r="E12" s="58">
        <f t="shared" si="4"/>
        <v>0.15169296908416804</v>
      </c>
      <c r="F12" s="58">
        <f t="shared" si="4"/>
        <v>-4.981976353212992E-2</v>
      </c>
      <c r="G12" s="58">
        <f t="shared" si="4"/>
        <v>3.5930958120946259E-2</v>
      </c>
      <c r="H12" s="58">
        <f t="shared" si="4"/>
        <v>9.2796567257616785E-2</v>
      </c>
      <c r="I12" s="58">
        <f t="shared" si="4"/>
        <v>0.12483356806585234</v>
      </c>
      <c r="J12" s="58">
        <f t="shared" si="4"/>
        <v>0.22203865537998851</v>
      </c>
      <c r="K12" s="58">
        <f t="shared" si="4"/>
        <v>7.6932714143300773E-2</v>
      </c>
      <c r="L12" s="58">
        <f t="shared" si="4"/>
        <v>0.11190122525277288</v>
      </c>
      <c r="M12" s="58"/>
      <c r="N12" s="58">
        <f t="shared" ref="N12" si="5">(N11-N10)/N10</f>
        <v>0.11008882237075621</v>
      </c>
    </row>
    <row r="14" spans="1:17" ht="15" x14ac:dyDescent="0.25">
      <c r="K14" s="15" t="s">
        <v>465</v>
      </c>
      <c r="L14" s="16">
        <v>2024</v>
      </c>
      <c r="M14" s="23">
        <f>(M2+M6)/2</f>
        <v>4.8523499999999995</v>
      </c>
    </row>
    <row r="15" spans="1:17" ht="15" x14ac:dyDescent="0.25">
      <c r="K15" s="15"/>
      <c r="L15" s="16">
        <v>2025</v>
      </c>
      <c r="M15" s="23">
        <f>(M3+M7)/2</f>
        <v>4.8523499999999995</v>
      </c>
    </row>
    <row r="16" spans="1:17" s="44" customFormat="1" ht="15" x14ac:dyDescent="0.25">
      <c r="B16" s="49"/>
      <c r="J16" s="46"/>
      <c r="K16" s="48" t="s">
        <v>466</v>
      </c>
      <c r="L16" s="48"/>
      <c r="M16" s="58">
        <f t="shared" ref="M16" si="6">(M15-M14)/M14</f>
        <v>0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8" sqref="N18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149</v>
      </c>
      <c r="B2" s="19">
        <v>2024</v>
      </c>
      <c r="C2" s="7">
        <v>166611371</v>
      </c>
      <c r="D2" s="7">
        <v>145846404</v>
      </c>
      <c r="E2" s="7">
        <v>41762385</v>
      </c>
      <c r="F2" s="7">
        <v>4232829</v>
      </c>
      <c r="G2" s="7">
        <v>7371347</v>
      </c>
      <c r="H2" s="7">
        <v>4229129</v>
      </c>
      <c r="I2" s="7">
        <v>0</v>
      </c>
      <c r="J2" s="7">
        <v>2162371</v>
      </c>
      <c r="K2" s="7">
        <v>59758061</v>
      </c>
      <c r="L2" s="7">
        <v>86088343</v>
      </c>
      <c r="M2" s="20">
        <v>7.9489999999999998</v>
      </c>
      <c r="N2" s="7">
        <v>684316.23850699991</v>
      </c>
    </row>
    <row r="3" spans="1:17" s="21" customFormat="1" x14ac:dyDescent="0.2">
      <c r="A3" s="8" t="s">
        <v>149</v>
      </c>
      <c r="B3" s="19">
        <v>2025</v>
      </c>
      <c r="C3" s="7">
        <v>176134151</v>
      </c>
      <c r="D3" s="7">
        <v>153336772</v>
      </c>
      <c r="E3" s="7">
        <v>44575350</v>
      </c>
      <c r="F3" s="7">
        <v>4723442</v>
      </c>
      <c r="G3" s="7">
        <v>7373545</v>
      </c>
      <c r="H3" s="7">
        <v>4445513</v>
      </c>
      <c r="I3" s="7">
        <v>0</v>
      </c>
      <c r="J3" s="7">
        <v>2421346</v>
      </c>
      <c r="K3" s="7">
        <v>63539196</v>
      </c>
      <c r="L3" s="7">
        <v>89797576</v>
      </c>
      <c r="M3" s="20">
        <v>7.9489999999999998</v>
      </c>
      <c r="N3" s="7">
        <v>713800.93162399996</v>
      </c>
    </row>
    <row r="4" spans="1:17" s="44" customFormat="1" x14ac:dyDescent="0.2">
      <c r="A4" s="44" t="s">
        <v>9</v>
      </c>
      <c r="B4" s="45"/>
      <c r="C4" s="58">
        <f>(C3-C2)/C2</f>
        <v>5.7155642756219802E-2</v>
      </c>
      <c r="D4" s="58">
        <f t="shared" ref="D4:N4" si="0">(D3-D2)/D2</f>
        <v>5.1357920350233663E-2</v>
      </c>
      <c r="E4" s="58">
        <f t="shared" si="0"/>
        <v>6.7356426123651697E-2</v>
      </c>
      <c r="F4" s="58">
        <f t="shared" si="0"/>
        <v>0.11590664305125485</v>
      </c>
      <c r="G4" s="58">
        <f t="shared" si="0"/>
        <v>2.9818159421880422E-4</v>
      </c>
      <c r="H4" s="58">
        <f t="shared" si="0"/>
        <v>5.1165145352624619E-2</v>
      </c>
      <c r="I4" s="58" t="e">
        <f t="shared" si="0"/>
        <v>#DIV/0!</v>
      </c>
      <c r="J4" s="58">
        <f t="shared" si="0"/>
        <v>0.11976436975893591</v>
      </c>
      <c r="K4" s="58">
        <f t="shared" si="0"/>
        <v>6.3274057704114595E-2</v>
      </c>
      <c r="L4" s="58">
        <f t="shared" si="0"/>
        <v>4.308635607029862E-2</v>
      </c>
      <c r="M4" s="58">
        <f t="shared" si="0"/>
        <v>0</v>
      </c>
      <c r="N4" s="58">
        <f t="shared" si="0"/>
        <v>4.3086356070298697E-2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150</v>
      </c>
      <c r="B6" s="19">
        <v>2024</v>
      </c>
      <c r="C6" s="7">
        <v>41215211</v>
      </c>
      <c r="D6" s="7">
        <v>31635550</v>
      </c>
      <c r="E6" s="7">
        <v>1758445</v>
      </c>
      <c r="F6" s="7">
        <v>3118406</v>
      </c>
      <c r="G6" s="7">
        <v>2329677</v>
      </c>
      <c r="H6" s="7">
        <v>642921</v>
      </c>
      <c r="I6" s="7">
        <v>0</v>
      </c>
      <c r="J6" s="7">
        <v>406639</v>
      </c>
      <c r="K6" s="7">
        <v>8256088</v>
      </c>
      <c r="L6" s="7">
        <v>23379462</v>
      </c>
      <c r="M6" s="20">
        <v>6</v>
      </c>
      <c r="N6" s="7">
        <v>140276.772</v>
      </c>
    </row>
    <row r="7" spans="1:17" s="21" customFormat="1" x14ac:dyDescent="0.2">
      <c r="A7" s="8" t="s">
        <v>150</v>
      </c>
      <c r="B7" s="19">
        <v>2025</v>
      </c>
      <c r="C7" s="7">
        <v>44464096</v>
      </c>
      <c r="D7" s="7">
        <v>33991734</v>
      </c>
      <c r="E7" s="7">
        <v>1813645</v>
      </c>
      <c r="F7" s="7">
        <v>3491272</v>
      </c>
      <c r="G7" s="7">
        <v>2216128</v>
      </c>
      <c r="H7" s="7">
        <v>781501</v>
      </c>
      <c r="I7" s="7">
        <v>0</v>
      </c>
      <c r="J7" s="7">
        <v>372459</v>
      </c>
      <c r="K7" s="7">
        <v>8675005</v>
      </c>
      <c r="L7" s="7">
        <v>25316729</v>
      </c>
      <c r="M7" s="20">
        <v>6.5</v>
      </c>
      <c r="N7" s="7">
        <v>164558.73850000001</v>
      </c>
    </row>
    <row r="8" spans="1:17" s="44" customFormat="1" x14ac:dyDescent="0.2">
      <c r="A8" s="44" t="s">
        <v>9</v>
      </c>
      <c r="B8" s="45"/>
      <c r="C8" s="58">
        <f>(C7-C6)/C6</f>
        <v>7.8827329065475363E-2</v>
      </c>
      <c r="D8" s="58">
        <f t="shared" ref="D8:N8" si="1">(D7-D6)/D6</f>
        <v>7.4478995939694426E-2</v>
      </c>
      <c r="E8" s="58">
        <f t="shared" si="1"/>
        <v>3.139137135366759E-2</v>
      </c>
      <c r="F8" s="58">
        <f t="shared" si="1"/>
        <v>0.11956942104395643</v>
      </c>
      <c r="G8" s="58">
        <f t="shared" si="1"/>
        <v>-4.8740233088106204E-2</v>
      </c>
      <c r="H8" s="58">
        <f t="shared" si="1"/>
        <v>0.21554747783942352</v>
      </c>
      <c r="I8" s="58" t="e">
        <f t="shared" si="1"/>
        <v>#DIV/0!</v>
      </c>
      <c r="J8" s="58">
        <f t="shared" si="1"/>
        <v>-8.4054898816886728E-2</v>
      </c>
      <c r="K8" s="58">
        <f t="shared" si="1"/>
        <v>5.074037486034548E-2</v>
      </c>
      <c r="L8" s="58">
        <f t="shared" si="1"/>
        <v>8.2861915299847363E-2</v>
      </c>
      <c r="M8" s="58">
        <f t="shared" si="1"/>
        <v>8.3333333333333329E-2</v>
      </c>
      <c r="N8" s="58">
        <f t="shared" si="1"/>
        <v>0.17310040824150139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151</v>
      </c>
      <c r="B10" s="19">
        <v>2024</v>
      </c>
      <c r="C10" s="7">
        <v>54131086</v>
      </c>
      <c r="D10" s="7">
        <v>45628626</v>
      </c>
      <c r="E10" s="7">
        <v>11005722</v>
      </c>
      <c r="F10" s="7">
        <v>1559421</v>
      </c>
      <c r="G10" s="7">
        <v>3649156</v>
      </c>
      <c r="H10" s="7">
        <v>1644258</v>
      </c>
      <c r="I10" s="7">
        <v>0</v>
      </c>
      <c r="J10" s="7">
        <v>727574</v>
      </c>
      <c r="K10" s="7">
        <v>18586131</v>
      </c>
      <c r="L10" s="7">
        <v>27042495</v>
      </c>
      <c r="M10" s="20">
        <v>6</v>
      </c>
      <c r="N10" s="7">
        <v>162254.97</v>
      </c>
    </row>
    <row r="11" spans="1:17" s="21" customFormat="1" x14ac:dyDescent="0.2">
      <c r="A11" s="8" t="s">
        <v>151</v>
      </c>
      <c r="B11" s="19">
        <v>2025</v>
      </c>
      <c r="C11" s="7">
        <v>57448926</v>
      </c>
      <c r="D11" s="7">
        <v>47236189</v>
      </c>
      <c r="E11" s="7">
        <v>11286278</v>
      </c>
      <c r="F11" s="7">
        <v>1688146</v>
      </c>
      <c r="G11" s="7">
        <v>3592002</v>
      </c>
      <c r="H11" s="7">
        <v>1795079</v>
      </c>
      <c r="I11" s="7">
        <v>0</v>
      </c>
      <c r="J11" s="7">
        <v>768050</v>
      </c>
      <c r="K11" s="7">
        <v>19129555</v>
      </c>
      <c r="L11" s="7">
        <v>28106634</v>
      </c>
      <c r="M11" s="20">
        <v>6</v>
      </c>
      <c r="N11" s="7">
        <v>168639.804</v>
      </c>
    </row>
    <row r="12" spans="1:17" s="44" customFormat="1" x14ac:dyDescent="0.2">
      <c r="A12" s="44" t="s">
        <v>9</v>
      </c>
      <c r="B12" s="45"/>
      <c r="C12" s="58">
        <f>(C11-C10)/C10</f>
        <v>6.1292692335786499E-2</v>
      </c>
      <c r="D12" s="58">
        <f t="shared" ref="D12:N12" si="2">(D11-D10)/D10</f>
        <v>3.5231457550354464E-2</v>
      </c>
      <c r="E12" s="58">
        <f t="shared" si="2"/>
        <v>2.5491830522341014E-2</v>
      </c>
      <c r="F12" s="58">
        <f t="shared" si="2"/>
        <v>8.2546663152541874E-2</v>
      </c>
      <c r="G12" s="58">
        <f t="shared" si="2"/>
        <v>-1.5662251764517604E-2</v>
      </c>
      <c r="H12" s="58">
        <f t="shared" si="2"/>
        <v>9.1725872703675451E-2</v>
      </c>
      <c r="I12" s="58" t="e">
        <f t="shared" si="2"/>
        <v>#DIV/0!</v>
      </c>
      <c r="J12" s="58">
        <f t="shared" si="2"/>
        <v>5.5631454669902991E-2</v>
      </c>
      <c r="K12" s="58">
        <f t="shared" si="2"/>
        <v>2.9238145367639988E-2</v>
      </c>
      <c r="L12" s="58">
        <f t="shared" si="2"/>
        <v>3.9350622048742172E-2</v>
      </c>
      <c r="M12" s="58">
        <f t="shared" si="2"/>
        <v>0</v>
      </c>
      <c r="N12" s="58">
        <f t="shared" si="2"/>
        <v>3.9350622048742193E-2</v>
      </c>
    </row>
    <row r="14" spans="1:17" ht="15" x14ac:dyDescent="0.25">
      <c r="A14" s="1" t="s">
        <v>10</v>
      </c>
      <c r="B14" s="19">
        <v>2024</v>
      </c>
      <c r="C14" s="13">
        <f>C2+C6+C10</f>
        <v>261957668</v>
      </c>
      <c r="D14" s="13">
        <f t="shared" ref="D14:N14" si="3">D2+D6+D10</f>
        <v>223110580</v>
      </c>
      <c r="E14" s="13">
        <f t="shared" si="3"/>
        <v>54526552</v>
      </c>
      <c r="F14" s="13">
        <f t="shared" si="3"/>
        <v>8910656</v>
      </c>
      <c r="G14" s="13">
        <f t="shared" si="3"/>
        <v>13350180</v>
      </c>
      <c r="H14" s="13">
        <f t="shared" si="3"/>
        <v>6516308</v>
      </c>
      <c r="I14" s="13">
        <f t="shared" si="3"/>
        <v>0</v>
      </c>
      <c r="J14" s="13">
        <f t="shared" si="3"/>
        <v>3296584</v>
      </c>
      <c r="K14" s="13">
        <f t="shared" si="3"/>
        <v>86600280</v>
      </c>
      <c r="L14" s="13">
        <f t="shared" si="3"/>
        <v>136510300</v>
      </c>
      <c r="M14" s="13"/>
      <c r="N14" s="13">
        <f t="shared" si="3"/>
        <v>986847.98050699988</v>
      </c>
    </row>
    <row r="15" spans="1:17" ht="15" x14ac:dyDescent="0.25">
      <c r="A15" s="1"/>
      <c r="B15" s="19">
        <v>2025</v>
      </c>
      <c r="C15" s="13">
        <f>C3+C7+C11</f>
        <v>278047173</v>
      </c>
      <c r="D15" s="13">
        <f t="shared" ref="D15:N15" si="4">D3+D7+D11</f>
        <v>234564695</v>
      </c>
      <c r="E15" s="13">
        <f t="shared" si="4"/>
        <v>57675273</v>
      </c>
      <c r="F15" s="13">
        <f t="shared" si="4"/>
        <v>9902860</v>
      </c>
      <c r="G15" s="13">
        <f t="shared" si="4"/>
        <v>13181675</v>
      </c>
      <c r="H15" s="13">
        <f t="shared" si="4"/>
        <v>7022093</v>
      </c>
      <c r="I15" s="13">
        <f t="shared" si="4"/>
        <v>0</v>
      </c>
      <c r="J15" s="13">
        <f t="shared" si="4"/>
        <v>3561855</v>
      </c>
      <c r="K15" s="13">
        <f t="shared" si="4"/>
        <v>91343756</v>
      </c>
      <c r="L15" s="13">
        <f t="shared" si="4"/>
        <v>143220939</v>
      </c>
      <c r="M15" s="13"/>
      <c r="N15" s="13">
        <f t="shared" si="4"/>
        <v>1046999.4741239999</v>
      </c>
    </row>
    <row r="16" spans="1:17" s="44" customFormat="1" x14ac:dyDescent="0.2">
      <c r="A16" s="44" t="s">
        <v>9</v>
      </c>
      <c r="B16" s="49"/>
      <c r="C16" s="58">
        <f t="shared" ref="C16:L16" si="5">(C15-C14)/C14</f>
        <v>6.1420248251713709E-2</v>
      </c>
      <c r="D16" s="58">
        <f t="shared" si="5"/>
        <v>5.1338287050304833E-2</v>
      </c>
      <c r="E16" s="58">
        <f t="shared" si="5"/>
        <v>5.7746563545774912E-2</v>
      </c>
      <c r="F16" s="58">
        <f t="shared" si="5"/>
        <v>0.11135027544548909</v>
      </c>
      <c r="G16" s="58">
        <f t="shared" si="5"/>
        <v>-1.2621927194989131E-2</v>
      </c>
      <c r="H16" s="58">
        <f t="shared" si="5"/>
        <v>7.761833848246584E-2</v>
      </c>
      <c r="I16" s="58" t="e">
        <f t="shared" si="5"/>
        <v>#DIV/0!</v>
      </c>
      <c r="J16" s="58">
        <f t="shared" si="5"/>
        <v>8.046844855159159E-2</v>
      </c>
      <c r="K16" s="58">
        <f t="shared" si="5"/>
        <v>5.4774372553991743E-2</v>
      </c>
      <c r="L16" s="58">
        <f t="shared" si="5"/>
        <v>4.9158481081647318E-2</v>
      </c>
      <c r="M16" s="58"/>
      <c r="N16" s="58">
        <f t="shared" ref="N16" si="6">(N15-N14)/N14</f>
        <v>6.095315064240879E-2</v>
      </c>
    </row>
    <row r="18" spans="2:13" ht="15" x14ac:dyDescent="0.25">
      <c r="K18" s="15" t="s">
        <v>465</v>
      </c>
      <c r="L18" s="16">
        <v>2024</v>
      </c>
      <c r="M18" s="23">
        <f>(M2+M6+M10)/3</f>
        <v>6.6496666666666657</v>
      </c>
    </row>
    <row r="19" spans="2:13" ht="15" x14ac:dyDescent="0.25">
      <c r="K19" s="15"/>
      <c r="L19" s="16">
        <v>2025</v>
      </c>
      <c r="M19" s="23">
        <f>(M3+M7+M11)/3</f>
        <v>6.8163333333333327</v>
      </c>
    </row>
    <row r="20" spans="2:13" s="44" customFormat="1" ht="15" x14ac:dyDescent="0.25">
      <c r="B20" s="49"/>
      <c r="J20" s="46"/>
      <c r="K20" s="48" t="s">
        <v>466</v>
      </c>
      <c r="L20" s="48"/>
      <c r="M20" s="58">
        <f t="shared" ref="M20" si="7">(M19-M18)/M18</f>
        <v>2.506391297809419E-2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8" sqref="N18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ht="15" x14ac:dyDescent="0.25">
      <c r="A2" s="8" t="s">
        <v>152</v>
      </c>
      <c r="B2" s="19">
        <v>2024</v>
      </c>
      <c r="C2" s="7">
        <v>148627746</v>
      </c>
      <c r="D2" s="7">
        <v>106608962</v>
      </c>
      <c r="E2" s="7">
        <v>10593218</v>
      </c>
      <c r="F2" s="7">
        <v>7640327</v>
      </c>
      <c r="G2" s="7">
        <v>10792147</v>
      </c>
      <c r="H2" s="7">
        <v>5837780</v>
      </c>
      <c r="I2" s="7">
        <v>922032</v>
      </c>
      <c r="J2" s="7">
        <v>959943</v>
      </c>
      <c r="K2" s="7">
        <v>36745447</v>
      </c>
      <c r="L2" s="7">
        <v>69863515</v>
      </c>
      <c r="M2" s="20">
        <v>7.25</v>
      </c>
      <c r="N2" s="7">
        <v>506510.48375000001</v>
      </c>
      <c r="Q2" s="62"/>
    </row>
    <row r="3" spans="1:17" s="21" customFormat="1" ht="15" x14ac:dyDescent="0.25">
      <c r="A3" s="8" t="s">
        <v>152</v>
      </c>
      <c r="B3" s="19">
        <v>2025</v>
      </c>
      <c r="C3" s="7">
        <v>164021102</v>
      </c>
      <c r="D3" s="7">
        <v>119379412</v>
      </c>
      <c r="E3" s="7">
        <v>11046199</v>
      </c>
      <c r="F3" s="7">
        <v>8563915</v>
      </c>
      <c r="G3" s="7">
        <v>11024222</v>
      </c>
      <c r="H3" s="7">
        <v>6709509</v>
      </c>
      <c r="I3" s="7">
        <v>925626</v>
      </c>
      <c r="J3" s="7">
        <v>836357</v>
      </c>
      <c r="K3" s="7">
        <v>39105828</v>
      </c>
      <c r="L3" s="7">
        <v>80273584</v>
      </c>
      <c r="M3" s="20">
        <v>6.9196999999999997</v>
      </c>
      <c r="N3" s="7">
        <v>555469.11920479999</v>
      </c>
      <c r="Q3" s="62"/>
    </row>
    <row r="4" spans="1:17" s="44" customFormat="1" x14ac:dyDescent="0.2">
      <c r="A4" s="44" t="s">
        <v>9</v>
      </c>
      <c r="B4" s="45"/>
      <c r="C4" s="58">
        <f>(C3-C2)/C2</f>
        <v>0.10356986776883503</v>
      </c>
      <c r="D4" s="58">
        <f t="shared" ref="D4:N4" si="0">(D3-D2)/D2</f>
        <v>0.11978777168846273</v>
      </c>
      <c r="E4" s="58">
        <f t="shared" si="0"/>
        <v>4.2761415841720621E-2</v>
      </c>
      <c r="F4" s="58">
        <f t="shared" si="0"/>
        <v>0.12088330774324188</v>
      </c>
      <c r="G4" s="58">
        <f t="shared" si="0"/>
        <v>2.1504062166684719E-2</v>
      </c>
      <c r="H4" s="58">
        <f t="shared" si="0"/>
        <v>0.14932542850193053</v>
      </c>
      <c r="I4" s="58">
        <f t="shared" si="0"/>
        <v>3.8979124368785467E-3</v>
      </c>
      <c r="J4" s="58">
        <f t="shared" si="0"/>
        <v>-0.12874306078590084</v>
      </c>
      <c r="K4" s="58">
        <f t="shared" si="0"/>
        <v>6.4236012695668115E-2</v>
      </c>
      <c r="L4" s="58">
        <f t="shared" si="0"/>
        <v>0.14900580081033712</v>
      </c>
      <c r="M4" s="58">
        <f t="shared" si="0"/>
        <v>-4.5558620689655209E-2</v>
      </c>
      <c r="N4" s="58">
        <f t="shared" si="0"/>
        <v>9.6658681361005444E-2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ht="15" x14ac:dyDescent="0.25">
      <c r="A6" s="8" t="s">
        <v>153</v>
      </c>
      <c r="B6" s="19">
        <v>2024</v>
      </c>
      <c r="C6" s="7">
        <v>423558424</v>
      </c>
      <c r="D6" s="7">
        <v>327395744</v>
      </c>
      <c r="E6" s="7">
        <v>62267509</v>
      </c>
      <c r="F6" s="7">
        <v>31967554</v>
      </c>
      <c r="G6" s="7">
        <v>17497788</v>
      </c>
      <c r="H6" s="7">
        <v>10948462</v>
      </c>
      <c r="I6" s="7">
        <v>989615</v>
      </c>
      <c r="J6" s="7">
        <v>4951544</v>
      </c>
      <c r="K6" s="7">
        <v>128622472</v>
      </c>
      <c r="L6" s="7">
        <v>198773272</v>
      </c>
      <c r="M6" s="20">
        <v>5.1859999999999999</v>
      </c>
      <c r="N6" s="7">
        <v>1030838.188592</v>
      </c>
      <c r="Q6" s="62"/>
    </row>
    <row r="7" spans="1:17" s="21" customFormat="1" ht="15" x14ac:dyDescent="0.25">
      <c r="A7" s="8" t="s">
        <v>153</v>
      </c>
      <c r="B7" s="19">
        <v>2025</v>
      </c>
      <c r="C7" s="7">
        <v>454532900</v>
      </c>
      <c r="D7" s="7">
        <v>354493482</v>
      </c>
      <c r="E7" s="7">
        <v>67375389</v>
      </c>
      <c r="F7" s="7">
        <v>33928622</v>
      </c>
      <c r="G7" s="7">
        <v>17860450</v>
      </c>
      <c r="H7" s="7">
        <v>12395085</v>
      </c>
      <c r="I7" s="7">
        <v>1075075</v>
      </c>
      <c r="J7" s="7">
        <v>4988471</v>
      </c>
      <c r="K7" s="7">
        <v>137623092</v>
      </c>
      <c r="L7" s="7">
        <v>216870390</v>
      </c>
      <c r="M7" s="20">
        <v>5.7709999999999999</v>
      </c>
      <c r="N7" s="7">
        <v>1251559.0206900002</v>
      </c>
      <c r="Q7" s="62"/>
    </row>
    <row r="8" spans="1:17" s="44" customFormat="1" x14ac:dyDescent="0.2">
      <c r="A8" s="44" t="s">
        <v>9</v>
      </c>
      <c r="B8" s="45"/>
      <c r="C8" s="58">
        <f>(C7-C6)/C6</f>
        <v>7.3129170015043779E-2</v>
      </c>
      <c r="D8" s="58">
        <f t="shared" ref="D8:N8" si="1">(D7-D6)/D6</f>
        <v>8.2767532860781479E-2</v>
      </c>
      <c r="E8" s="58">
        <f t="shared" si="1"/>
        <v>8.2031224342056147E-2</v>
      </c>
      <c r="F8" s="58">
        <f t="shared" si="1"/>
        <v>6.134557557953918E-2</v>
      </c>
      <c r="G8" s="58">
        <f t="shared" si="1"/>
        <v>2.072616264410107E-2</v>
      </c>
      <c r="H8" s="58">
        <f t="shared" si="1"/>
        <v>0.13213024806589271</v>
      </c>
      <c r="I8" s="58">
        <f t="shared" si="1"/>
        <v>8.6356815529271491E-2</v>
      </c>
      <c r="J8" s="58">
        <f t="shared" si="1"/>
        <v>7.4576738084120835E-3</v>
      </c>
      <c r="K8" s="58">
        <f t="shared" si="1"/>
        <v>6.9977041025925862E-2</v>
      </c>
      <c r="L8" s="58">
        <f t="shared" si="1"/>
        <v>9.1044021250502941E-2</v>
      </c>
      <c r="M8" s="58">
        <f t="shared" si="1"/>
        <v>0.11280370227535673</v>
      </c>
      <c r="N8" s="58">
        <f t="shared" si="1"/>
        <v>0.21411782619295275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ht="15" x14ac:dyDescent="0.25">
      <c r="A10" s="8" t="s">
        <v>154</v>
      </c>
      <c r="B10" s="19">
        <v>2024</v>
      </c>
      <c r="C10" s="7">
        <v>108374120</v>
      </c>
      <c r="D10" s="7">
        <v>81441987</v>
      </c>
      <c r="E10" s="7">
        <v>13806083</v>
      </c>
      <c r="F10" s="7">
        <v>8088063</v>
      </c>
      <c r="G10" s="7">
        <v>6383686</v>
      </c>
      <c r="H10" s="7">
        <v>2974419</v>
      </c>
      <c r="I10" s="7">
        <v>487809</v>
      </c>
      <c r="J10" s="7">
        <v>810782</v>
      </c>
      <c r="K10" s="7">
        <v>32550842</v>
      </c>
      <c r="L10" s="7">
        <v>48891145</v>
      </c>
      <c r="M10" s="20">
        <v>8.5540000000000003</v>
      </c>
      <c r="N10" s="7">
        <v>418214.85433000006</v>
      </c>
      <c r="Q10" s="62"/>
    </row>
    <row r="11" spans="1:17" s="21" customFormat="1" ht="15" x14ac:dyDescent="0.25">
      <c r="A11" s="8" t="s">
        <v>154</v>
      </c>
      <c r="B11" s="19">
        <v>2025</v>
      </c>
      <c r="C11" s="7">
        <v>123036143</v>
      </c>
      <c r="D11" s="7">
        <v>88481917</v>
      </c>
      <c r="E11" s="7">
        <v>14373099</v>
      </c>
      <c r="F11" s="7">
        <v>8607415</v>
      </c>
      <c r="G11" s="7">
        <v>6581886</v>
      </c>
      <c r="H11" s="7">
        <v>3543302</v>
      </c>
      <c r="I11" s="7">
        <v>493140</v>
      </c>
      <c r="J11" s="7">
        <v>955877</v>
      </c>
      <c r="K11" s="7">
        <v>34554719</v>
      </c>
      <c r="L11" s="7">
        <v>53927198</v>
      </c>
      <c r="M11" s="20">
        <v>8.5540000000000003</v>
      </c>
      <c r="N11" s="7">
        <v>461293.25169200002</v>
      </c>
      <c r="Q11" s="62"/>
    </row>
    <row r="12" spans="1:17" s="44" customFormat="1" x14ac:dyDescent="0.2">
      <c r="A12" s="44" t="s">
        <v>9</v>
      </c>
      <c r="B12" s="45"/>
      <c r="C12" s="58">
        <f>(C11-C10)/C10</f>
        <v>0.13529081481815031</v>
      </c>
      <c r="D12" s="58">
        <f t="shared" ref="D12:N12" si="2">(D11-D10)/D10</f>
        <v>8.6441039313051138E-2</v>
      </c>
      <c r="E12" s="58">
        <f t="shared" si="2"/>
        <v>4.1070012399606753E-2</v>
      </c>
      <c r="F12" s="58">
        <f t="shared" si="2"/>
        <v>6.4212160563042103E-2</v>
      </c>
      <c r="G12" s="58">
        <f t="shared" si="2"/>
        <v>3.1047893019800786E-2</v>
      </c>
      <c r="H12" s="58">
        <f t="shared" si="2"/>
        <v>0.19125852813608304</v>
      </c>
      <c r="I12" s="58">
        <f t="shared" si="2"/>
        <v>1.0928457654532819E-2</v>
      </c>
      <c r="J12" s="58">
        <f t="shared" si="2"/>
        <v>0.17895685893372079</v>
      </c>
      <c r="K12" s="58">
        <f t="shared" si="2"/>
        <v>6.1561449009521783E-2</v>
      </c>
      <c r="L12" s="58">
        <f t="shared" si="2"/>
        <v>0.10300542153389944</v>
      </c>
      <c r="M12" s="58">
        <f t="shared" si="2"/>
        <v>0</v>
      </c>
      <c r="N12" s="58">
        <f t="shared" si="2"/>
        <v>0.10300542153389933</v>
      </c>
    </row>
    <row r="14" spans="1:17" ht="15" x14ac:dyDescent="0.25">
      <c r="A14" s="1" t="s">
        <v>10</v>
      </c>
      <c r="B14" s="19">
        <v>2024</v>
      </c>
      <c r="C14" s="13">
        <f>C2+C6+C10</f>
        <v>680560290</v>
      </c>
      <c r="D14" s="13">
        <f t="shared" ref="D14:N14" si="3">D2+D6+D10</f>
        <v>515446693</v>
      </c>
      <c r="E14" s="13">
        <f t="shared" si="3"/>
        <v>86666810</v>
      </c>
      <c r="F14" s="13">
        <f t="shared" si="3"/>
        <v>47695944</v>
      </c>
      <c r="G14" s="13">
        <f t="shared" si="3"/>
        <v>34673621</v>
      </c>
      <c r="H14" s="13">
        <f t="shared" si="3"/>
        <v>19760661</v>
      </c>
      <c r="I14" s="13">
        <f t="shared" si="3"/>
        <v>2399456</v>
      </c>
      <c r="J14" s="13">
        <f t="shared" si="3"/>
        <v>6722269</v>
      </c>
      <c r="K14" s="13">
        <f t="shared" si="3"/>
        <v>197918761</v>
      </c>
      <c r="L14" s="13">
        <f t="shared" si="3"/>
        <v>317527932</v>
      </c>
      <c r="M14" s="13"/>
      <c r="N14" s="13">
        <f t="shared" si="3"/>
        <v>1955563.5266720001</v>
      </c>
    </row>
    <row r="15" spans="1:17" ht="15" x14ac:dyDescent="0.25">
      <c r="A15" s="1"/>
      <c r="B15" s="19">
        <v>2025</v>
      </c>
      <c r="C15" s="13">
        <f>C3+C7+C11</f>
        <v>741590145</v>
      </c>
      <c r="D15" s="13">
        <f t="shared" ref="D15:N15" si="4">D3+D7+D11</f>
        <v>562354811</v>
      </c>
      <c r="E15" s="13">
        <f t="shared" si="4"/>
        <v>92794687</v>
      </c>
      <c r="F15" s="13">
        <f t="shared" si="4"/>
        <v>51099952</v>
      </c>
      <c r="G15" s="13">
        <f t="shared" si="4"/>
        <v>35466558</v>
      </c>
      <c r="H15" s="13">
        <f t="shared" si="4"/>
        <v>22647896</v>
      </c>
      <c r="I15" s="13">
        <f t="shared" si="4"/>
        <v>2493841</v>
      </c>
      <c r="J15" s="13">
        <f t="shared" si="4"/>
        <v>6780705</v>
      </c>
      <c r="K15" s="13">
        <f t="shared" si="4"/>
        <v>211283639</v>
      </c>
      <c r="L15" s="13">
        <f t="shared" si="4"/>
        <v>351071172</v>
      </c>
      <c r="M15" s="13"/>
      <c r="N15" s="13">
        <f t="shared" si="4"/>
        <v>2268321.3915868001</v>
      </c>
    </row>
    <row r="16" spans="1:17" s="44" customFormat="1" x14ac:dyDescent="0.2">
      <c r="A16" s="44" t="s">
        <v>9</v>
      </c>
      <c r="B16" s="49"/>
      <c r="C16" s="58">
        <f t="shared" ref="C16:L16" si="5">(C15-C14)/C14</f>
        <v>8.9675897781223757E-2</v>
      </c>
      <c r="D16" s="58">
        <f t="shared" si="5"/>
        <v>9.100478989783721E-2</v>
      </c>
      <c r="E16" s="58">
        <f t="shared" si="5"/>
        <v>7.0706156139818691E-2</v>
      </c>
      <c r="F16" s="58">
        <f t="shared" si="5"/>
        <v>7.1368919755524701E-2</v>
      </c>
      <c r="G16" s="58">
        <f t="shared" si="5"/>
        <v>2.2868595120192379E-2</v>
      </c>
      <c r="H16" s="58">
        <f t="shared" si="5"/>
        <v>0.1461102439842473</v>
      </c>
      <c r="I16" s="58">
        <f t="shared" si="5"/>
        <v>3.9335999493218463E-2</v>
      </c>
      <c r="J16" s="58">
        <f t="shared" si="5"/>
        <v>8.6928981866093123E-3</v>
      </c>
      <c r="K16" s="58">
        <f t="shared" si="5"/>
        <v>6.7527090067019971E-2</v>
      </c>
      <c r="L16" s="58">
        <f t="shared" si="5"/>
        <v>0.10563870645559459</v>
      </c>
      <c r="M16" s="58"/>
      <c r="N16" s="58">
        <f t="shared" ref="N16" si="6">(N15-N14)/N14</f>
        <v>0.1599323471976668</v>
      </c>
    </row>
    <row r="18" spans="2:13" ht="15" x14ac:dyDescent="0.25">
      <c r="K18" s="15" t="s">
        <v>465</v>
      </c>
      <c r="L18" s="16">
        <v>2024</v>
      </c>
      <c r="M18" s="23">
        <f>(M2+M6+M10)/3</f>
        <v>6.996666666666667</v>
      </c>
    </row>
    <row r="19" spans="2:13" ht="15" x14ac:dyDescent="0.25">
      <c r="K19" s="15"/>
      <c r="L19" s="16">
        <v>2025</v>
      </c>
      <c r="M19" s="23">
        <f>(M3+M7+M11)/3</f>
        <v>7.0815666666666672</v>
      </c>
    </row>
    <row r="20" spans="2:13" s="44" customFormat="1" ht="15" x14ac:dyDescent="0.25">
      <c r="B20" s="49"/>
      <c r="J20" s="46"/>
      <c r="K20" s="48" t="s">
        <v>466</v>
      </c>
      <c r="L20" s="48"/>
      <c r="M20" s="58">
        <f t="shared" ref="M20" si="7">(M19-M18)/M18</f>
        <v>1.2134349690328755E-2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14" sqref="M14:M15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ht="15" x14ac:dyDescent="0.25">
      <c r="A2" s="8" t="s">
        <v>155</v>
      </c>
      <c r="B2" s="19">
        <v>2024</v>
      </c>
      <c r="C2" s="7">
        <v>875512191</v>
      </c>
      <c r="D2" s="7">
        <v>624106843</v>
      </c>
      <c r="E2" s="7">
        <v>146587163</v>
      </c>
      <c r="F2" s="7">
        <v>30907985</v>
      </c>
      <c r="G2" s="7">
        <v>32931623</v>
      </c>
      <c r="H2" s="7">
        <v>28293823</v>
      </c>
      <c r="I2" s="7">
        <v>0</v>
      </c>
      <c r="J2" s="7">
        <v>7586991</v>
      </c>
      <c r="K2" s="7">
        <v>246307585</v>
      </c>
      <c r="L2" s="7">
        <v>377799258</v>
      </c>
      <c r="M2" s="20">
        <v>6.3742999999999999</v>
      </c>
      <c r="N2" s="7">
        <v>2408205.8102694</v>
      </c>
      <c r="P2" s="62"/>
    </row>
    <row r="3" spans="1:17" s="21" customFormat="1" ht="15" x14ac:dyDescent="0.25">
      <c r="A3" s="8" t="s">
        <v>155</v>
      </c>
      <c r="B3" s="19">
        <v>2025</v>
      </c>
      <c r="C3" s="7">
        <v>902479147</v>
      </c>
      <c r="D3" s="7">
        <v>660492521</v>
      </c>
      <c r="E3" s="7">
        <v>154602620</v>
      </c>
      <c r="F3" s="7">
        <v>33459580</v>
      </c>
      <c r="G3" s="7">
        <v>33333990</v>
      </c>
      <c r="H3" s="7">
        <v>30042823</v>
      </c>
      <c r="I3" s="7">
        <v>0</v>
      </c>
      <c r="J3" s="7">
        <v>7474979</v>
      </c>
      <c r="K3" s="7">
        <v>258913992</v>
      </c>
      <c r="L3" s="7">
        <v>401578529</v>
      </c>
      <c r="M3" s="20">
        <v>6.3962000000000003</v>
      </c>
      <c r="N3" s="7">
        <v>2568576.5871898001</v>
      </c>
      <c r="P3" s="62"/>
    </row>
    <row r="4" spans="1:17" s="44" customFormat="1" x14ac:dyDescent="0.2">
      <c r="A4" s="44" t="s">
        <v>9</v>
      </c>
      <c r="B4" s="45"/>
      <c r="C4" s="58">
        <f>(C3-C2)/C2</f>
        <v>3.0801348373228992E-2</v>
      </c>
      <c r="D4" s="58">
        <f t="shared" ref="D4:N4" si="0">(D3-D2)/D2</f>
        <v>5.8300399055230358E-2</v>
      </c>
      <c r="E4" s="58">
        <f t="shared" si="0"/>
        <v>5.468048385655707E-2</v>
      </c>
      <c r="F4" s="58">
        <f t="shared" si="0"/>
        <v>8.2554556694653503E-2</v>
      </c>
      <c r="G4" s="58">
        <f t="shared" si="0"/>
        <v>1.2218255990602103E-2</v>
      </c>
      <c r="H4" s="58">
        <f t="shared" si="0"/>
        <v>6.1815612545536885E-2</v>
      </c>
      <c r="I4" s="58" t="e">
        <f t="shared" si="0"/>
        <v>#DIV/0!</v>
      </c>
      <c r="J4" s="58">
        <f t="shared" si="0"/>
        <v>-1.476369222001186E-2</v>
      </c>
      <c r="K4" s="58">
        <f t="shared" si="0"/>
        <v>5.1181562273041652E-2</v>
      </c>
      <c r="L4" s="58">
        <f t="shared" si="0"/>
        <v>6.2941550298121554E-2</v>
      </c>
      <c r="M4" s="58">
        <f t="shared" si="0"/>
        <v>3.4356713678365429E-3</v>
      </c>
      <c r="N4" s="58">
        <f t="shared" si="0"/>
        <v>6.6593468148164553E-2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ht="15" x14ac:dyDescent="0.25">
      <c r="A6" s="8" t="s">
        <v>156</v>
      </c>
      <c r="B6" s="19">
        <v>2024</v>
      </c>
      <c r="C6" s="7">
        <v>790019664</v>
      </c>
      <c r="D6" s="7">
        <v>599765074</v>
      </c>
      <c r="E6" s="7">
        <v>132905627</v>
      </c>
      <c r="F6" s="7">
        <v>49268782</v>
      </c>
      <c r="G6" s="7">
        <v>17889664</v>
      </c>
      <c r="H6" s="7">
        <v>12936969</v>
      </c>
      <c r="I6" s="7">
        <v>0</v>
      </c>
      <c r="J6" s="7">
        <v>7237923</v>
      </c>
      <c r="K6" s="7">
        <v>220238965</v>
      </c>
      <c r="L6" s="7">
        <v>379526109</v>
      </c>
      <c r="M6" s="20">
        <v>5.1414</v>
      </c>
      <c r="N6" s="7">
        <v>1951295.5368126</v>
      </c>
      <c r="P6" s="62"/>
    </row>
    <row r="7" spans="1:17" s="21" customFormat="1" ht="15" x14ac:dyDescent="0.25">
      <c r="A7" s="8" t="s">
        <v>156</v>
      </c>
      <c r="B7" s="19">
        <v>2025</v>
      </c>
      <c r="C7" s="7">
        <v>837713500</v>
      </c>
      <c r="D7" s="7">
        <v>659685505</v>
      </c>
      <c r="E7" s="7">
        <v>139692249</v>
      </c>
      <c r="F7" s="7">
        <v>55816973</v>
      </c>
      <c r="G7" s="7">
        <v>17869989</v>
      </c>
      <c r="H7" s="7">
        <v>13662193</v>
      </c>
      <c r="I7" s="7">
        <v>0</v>
      </c>
      <c r="J7" s="7">
        <v>7588178</v>
      </c>
      <c r="K7" s="7">
        <v>234629582</v>
      </c>
      <c r="L7" s="7">
        <v>425055923</v>
      </c>
      <c r="M7" s="20">
        <v>5</v>
      </c>
      <c r="N7" s="7">
        <v>2125279.6150000002</v>
      </c>
      <c r="P7" s="62"/>
    </row>
    <row r="8" spans="1:17" s="44" customFormat="1" x14ac:dyDescent="0.2">
      <c r="A8" s="44" t="s">
        <v>9</v>
      </c>
      <c r="B8" s="45"/>
      <c r="C8" s="58">
        <f>(C7-C6)/C6</f>
        <v>6.0370441614729223E-2</v>
      </c>
      <c r="D8" s="58">
        <f t="shared" ref="D8:N8" si="1">(D7-D6)/D6</f>
        <v>9.9906502725098656E-2</v>
      </c>
      <c r="E8" s="58">
        <f t="shared" si="1"/>
        <v>5.1063466259408268E-2</v>
      </c>
      <c r="F8" s="58">
        <f t="shared" si="1"/>
        <v>0.13290750723247025</v>
      </c>
      <c r="G8" s="58">
        <f t="shared" si="1"/>
        <v>-1.0997970671780084E-3</v>
      </c>
      <c r="H8" s="58">
        <f t="shared" si="1"/>
        <v>5.6058262178722076E-2</v>
      </c>
      <c r="I8" s="58" t="e">
        <f t="shared" si="1"/>
        <v>#DIV/0!</v>
      </c>
      <c r="J8" s="58">
        <f t="shared" si="1"/>
        <v>4.8391644951182818E-2</v>
      </c>
      <c r="K8" s="58">
        <f t="shared" si="1"/>
        <v>6.5340921848229719E-2</v>
      </c>
      <c r="L8" s="58">
        <f t="shared" si="1"/>
        <v>0.11996490602442321</v>
      </c>
      <c r="M8" s="58">
        <f t="shared" si="1"/>
        <v>-2.7502236744855482E-2</v>
      </c>
      <c r="N8" s="58">
        <f t="shared" si="1"/>
        <v>8.9163366033009825E-2</v>
      </c>
    </row>
    <row r="10" spans="1:17" ht="15" x14ac:dyDescent="0.25">
      <c r="A10" s="1" t="s">
        <v>10</v>
      </c>
      <c r="B10" s="19">
        <v>2024</v>
      </c>
      <c r="C10" s="13">
        <f>C2+C6</f>
        <v>1665531855</v>
      </c>
      <c r="D10" s="13">
        <f t="shared" ref="D10:N10" si="2">D2+D6</f>
        <v>1223871917</v>
      </c>
      <c r="E10" s="13">
        <f t="shared" si="2"/>
        <v>279492790</v>
      </c>
      <c r="F10" s="13">
        <f t="shared" si="2"/>
        <v>80176767</v>
      </c>
      <c r="G10" s="13">
        <f t="shared" si="2"/>
        <v>50821287</v>
      </c>
      <c r="H10" s="13">
        <f t="shared" si="2"/>
        <v>41230792</v>
      </c>
      <c r="I10" s="13">
        <f t="shared" si="2"/>
        <v>0</v>
      </c>
      <c r="J10" s="13">
        <f t="shared" si="2"/>
        <v>14824914</v>
      </c>
      <c r="K10" s="13">
        <f t="shared" si="2"/>
        <v>466546550</v>
      </c>
      <c r="L10" s="13">
        <f t="shared" si="2"/>
        <v>757325367</v>
      </c>
      <c r="M10" s="13"/>
      <c r="N10" s="13">
        <f t="shared" si="2"/>
        <v>4359501.3470820002</v>
      </c>
    </row>
    <row r="11" spans="1:17" ht="15" x14ac:dyDescent="0.25">
      <c r="A11" s="1"/>
      <c r="B11" s="19">
        <v>2025</v>
      </c>
      <c r="C11" s="13">
        <f>C3+C7</f>
        <v>1740192647</v>
      </c>
      <c r="D11" s="13">
        <f t="shared" ref="D11:N11" si="3">D3+D7</f>
        <v>1320178026</v>
      </c>
      <c r="E11" s="13">
        <f t="shared" si="3"/>
        <v>294294869</v>
      </c>
      <c r="F11" s="13">
        <f t="shared" si="3"/>
        <v>89276553</v>
      </c>
      <c r="G11" s="13">
        <f t="shared" si="3"/>
        <v>51203979</v>
      </c>
      <c r="H11" s="13">
        <f t="shared" si="3"/>
        <v>43705016</v>
      </c>
      <c r="I11" s="13">
        <f t="shared" si="3"/>
        <v>0</v>
      </c>
      <c r="J11" s="13">
        <f t="shared" si="3"/>
        <v>15063157</v>
      </c>
      <c r="K11" s="13">
        <f t="shared" si="3"/>
        <v>493543574</v>
      </c>
      <c r="L11" s="13">
        <f t="shared" si="3"/>
        <v>826634452</v>
      </c>
      <c r="M11" s="13"/>
      <c r="N11" s="13">
        <f t="shared" si="3"/>
        <v>4693856.2021898003</v>
      </c>
    </row>
    <row r="12" spans="1:17" s="44" customFormat="1" x14ac:dyDescent="0.2">
      <c r="A12" s="44" t="s">
        <v>9</v>
      </c>
      <c r="B12" s="49"/>
      <c r="C12" s="58">
        <f t="shared" ref="C12:L12" si="4">(C11-C10)/C10</f>
        <v>4.4826997319724032E-2</v>
      </c>
      <c r="D12" s="58">
        <f t="shared" si="4"/>
        <v>7.8689695925100639E-2</v>
      </c>
      <c r="E12" s="58">
        <f t="shared" si="4"/>
        <v>5.2960503918544732E-2</v>
      </c>
      <c r="F12" s="58">
        <f t="shared" si="4"/>
        <v>0.11349654445408107</v>
      </c>
      <c r="G12" s="58">
        <f t="shared" si="4"/>
        <v>7.5301516862412397E-3</v>
      </c>
      <c r="H12" s="58">
        <f t="shared" si="4"/>
        <v>6.0009131039733606E-2</v>
      </c>
      <c r="I12" s="58" t="e">
        <f t="shared" si="4"/>
        <v>#DIV/0!</v>
      </c>
      <c r="J12" s="58">
        <f t="shared" si="4"/>
        <v>1.6070447356389385E-2</v>
      </c>
      <c r="K12" s="58">
        <f t="shared" si="4"/>
        <v>5.7865659921823451E-2</v>
      </c>
      <c r="L12" s="58">
        <f t="shared" si="4"/>
        <v>9.1518240402476844E-2</v>
      </c>
      <c r="M12" s="58"/>
      <c r="N12" s="58">
        <f t="shared" ref="N12" si="5">(N11-N10)/N10</f>
        <v>7.6695665051599998E-2</v>
      </c>
    </row>
    <row r="14" spans="1:17" ht="15" x14ac:dyDescent="0.25">
      <c r="K14" s="15" t="s">
        <v>465</v>
      </c>
      <c r="L14" s="16">
        <v>2024</v>
      </c>
      <c r="M14" s="23">
        <f>(M2+M6)/2</f>
        <v>5.7578499999999995</v>
      </c>
    </row>
    <row r="15" spans="1:17" ht="15" x14ac:dyDescent="0.25">
      <c r="K15" s="15"/>
      <c r="L15" s="16">
        <v>2025</v>
      </c>
      <c r="M15" s="23">
        <f>(M3+M7)/2</f>
        <v>5.6981000000000002</v>
      </c>
    </row>
    <row r="16" spans="1:17" s="44" customFormat="1" ht="15" x14ac:dyDescent="0.25">
      <c r="B16" s="49"/>
      <c r="J16" s="46"/>
      <c r="K16" s="48" t="s">
        <v>466</v>
      </c>
      <c r="L16" s="48"/>
      <c r="M16" s="58">
        <f t="shared" ref="M16" si="6">(M15-M14)/M14</f>
        <v>-1.0377137299512718E-2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tabColor rgb="FF92D050"/>
    <pageSetUpPr fitToPage="1"/>
  </sheetPr>
  <dimension ref="A1:Q140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0" sqref="N1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ht="15" x14ac:dyDescent="0.25">
      <c r="A2" s="8" t="s">
        <v>157</v>
      </c>
      <c r="B2" s="19">
        <v>2024</v>
      </c>
      <c r="C2" s="7">
        <v>1657064666</v>
      </c>
      <c r="D2" s="7">
        <v>1376050465</v>
      </c>
      <c r="E2" s="7">
        <v>513275827</v>
      </c>
      <c r="F2" s="7">
        <v>31896202</v>
      </c>
      <c r="G2" s="7">
        <v>36683388</v>
      </c>
      <c r="H2" s="7">
        <v>28797045</v>
      </c>
      <c r="I2" s="7">
        <v>0</v>
      </c>
      <c r="J2" s="7">
        <v>20612863</v>
      </c>
      <c r="K2" s="7">
        <v>631265325</v>
      </c>
      <c r="L2" s="7">
        <v>744785140</v>
      </c>
      <c r="M2" s="20">
        <v>5.9</v>
      </c>
      <c r="N2" s="7">
        <v>4394232.3260000004</v>
      </c>
      <c r="P2" s="62"/>
    </row>
    <row r="3" spans="1:17" s="21" customFormat="1" ht="15" x14ac:dyDescent="0.25">
      <c r="A3" s="8" t="s">
        <v>157</v>
      </c>
      <c r="B3" s="19">
        <v>2025</v>
      </c>
      <c r="C3" s="7">
        <v>1757445394</v>
      </c>
      <c r="D3" s="7">
        <v>1483705460</v>
      </c>
      <c r="E3" s="7">
        <v>523493352</v>
      </c>
      <c r="F3" s="7">
        <v>39757214</v>
      </c>
      <c r="G3" s="7">
        <v>38243098</v>
      </c>
      <c r="H3" s="7">
        <v>31876540</v>
      </c>
      <c r="I3" s="7">
        <v>0</v>
      </c>
      <c r="J3" s="7">
        <v>22562747</v>
      </c>
      <c r="K3" s="7">
        <v>655932951</v>
      </c>
      <c r="L3" s="7">
        <v>827772509</v>
      </c>
      <c r="M3" s="20">
        <v>6.5</v>
      </c>
      <c r="N3" s="7">
        <v>5380521.3085000003</v>
      </c>
      <c r="P3" s="62"/>
    </row>
    <row r="4" spans="1:17" s="44" customFormat="1" x14ac:dyDescent="0.2">
      <c r="A4" s="44" t="s">
        <v>9</v>
      </c>
      <c r="B4" s="45"/>
      <c r="C4" s="58">
        <f>(C3-C2)/C2</f>
        <v>6.0577435545897999E-2</v>
      </c>
      <c r="D4" s="58">
        <f t="shared" ref="D4:N4" si="0">(D3-D2)/D2</f>
        <v>7.8234772443465578E-2</v>
      </c>
      <c r="E4" s="58">
        <f t="shared" si="0"/>
        <v>1.9906499512590527E-2</v>
      </c>
      <c r="F4" s="58">
        <f t="shared" si="0"/>
        <v>0.24645605141326857</v>
      </c>
      <c r="G4" s="58">
        <f t="shared" si="0"/>
        <v>4.2518155629463671E-2</v>
      </c>
      <c r="H4" s="58">
        <f t="shared" si="0"/>
        <v>0.10693788199448936</v>
      </c>
      <c r="I4" s="58" t="e">
        <f t="shared" si="0"/>
        <v>#DIV/0!</v>
      </c>
      <c r="J4" s="58">
        <f t="shared" si="0"/>
        <v>9.4595496025952339E-2</v>
      </c>
      <c r="K4" s="58">
        <f t="shared" si="0"/>
        <v>3.9076478658161683E-2</v>
      </c>
      <c r="L4" s="58">
        <f t="shared" si="0"/>
        <v>0.11142457675780158</v>
      </c>
      <c r="M4" s="58">
        <f t="shared" si="0"/>
        <v>0.10169491525423723</v>
      </c>
      <c r="N4" s="58">
        <f t="shared" si="0"/>
        <v>0.22445080490266273</v>
      </c>
    </row>
    <row r="6" spans="1:17" ht="15" x14ac:dyDescent="0.25">
      <c r="A6" s="1" t="s">
        <v>10</v>
      </c>
      <c r="B6" s="19">
        <v>2024</v>
      </c>
      <c r="C6" s="13">
        <f>C2</f>
        <v>1657064666</v>
      </c>
      <c r="D6" s="13">
        <f t="shared" ref="D6:N6" si="1">D2</f>
        <v>1376050465</v>
      </c>
      <c r="E6" s="13">
        <f t="shared" si="1"/>
        <v>513275827</v>
      </c>
      <c r="F6" s="13">
        <f t="shared" si="1"/>
        <v>31896202</v>
      </c>
      <c r="G6" s="13">
        <f t="shared" si="1"/>
        <v>36683388</v>
      </c>
      <c r="H6" s="13">
        <f t="shared" si="1"/>
        <v>28797045</v>
      </c>
      <c r="I6" s="13">
        <f t="shared" si="1"/>
        <v>0</v>
      </c>
      <c r="J6" s="13">
        <f t="shared" si="1"/>
        <v>20612863</v>
      </c>
      <c r="K6" s="13">
        <f t="shared" si="1"/>
        <v>631265325</v>
      </c>
      <c r="L6" s="13">
        <f t="shared" si="1"/>
        <v>744785140</v>
      </c>
      <c r="M6" s="13"/>
      <c r="N6" s="13">
        <f t="shared" si="1"/>
        <v>4394232.3260000004</v>
      </c>
    </row>
    <row r="7" spans="1:17" ht="15" x14ac:dyDescent="0.25">
      <c r="A7" s="1"/>
      <c r="B7" s="19">
        <v>2025</v>
      </c>
      <c r="C7" s="13">
        <f>C3</f>
        <v>1757445394</v>
      </c>
      <c r="D7" s="13">
        <f t="shared" ref="D7:N7" si="2">D3</f>
        <v>1483705460</v>
      </c>
      <c r="E7" s="13">
        <f t="shared" si="2"/>
        <v>523493352</v>
      </c>
      <c r="F7" s="13">
        <f t="shared" si="2"/>
        <v>39757214</v>
      </c>
      <c r="G7" s="13">
        <f t="shared" si="2"/>
        <v>38243098</v>
      </c>
      <c r="H7" s="13">
        <f t="shared" si="2"/>
        <v>31876540</v>
      </c>
      <c r="I7" s="13">
        <f t="shared" si="2"/>
        <v>0</v>
      </c>
      <c r="J7" s="13">
        <f t="shared" si="2"/>
        <v>22562747</v>
      </c>
      <c r="K7" s="13">
        <f t="shared" si="2"/>
        <v>655932951</v>
      </c>
      <c r="L7" s="13">
        <f t="shared" si="2"/>
        <v>827772509</v>
      </c>
      <c r="M7" s="13"/>
      <c r="N7" s="13">
        <f t="shared" si="2"/>
        <v>5380521.3085000003</v>
      </c>
    </row>
    <row r="8" spans="1:17" s="44" customFormat="1" x14ac:dyDescent="0.2">
      <c r="A8" s="44" t="s">
        <v>9</v>
      </c>
      <c r="B8" s="49"/>
      <c r="C8" s="58">
        <f t="shared" ref="C8:L8" si="3">(C7-C6)/C6</f>
        <v>6.0577435545897999E-2</v>
      </c>
      <c r="D8" s="58">
        <f t="shared" si="3"/>
        <v>7.8234772443465578E-2</v>
      </c>
      <c r="E8" s="58">
        <f t="shared" si="3"/>
        <v>1.9906499512590527E-2</v>
      </c>
      <c r="F8" s="58">
        <f t="shared" si="3"/>
        <v>0.24645605141326857</v>
      </c>
      <c r="G8" s="58">
        <f t="shared" si="3"/>
        <v>4.2518155629463671E-2</v>
      </c>
      <c r="H8" s="58">
        <f t="shared" si="3"/>
        <v>0.10693788199448936</v>
      </c>
      <c r="I8" s="58" t="e">
        <f t="shared" si="3"/>
        <v>#DIV/0!</v>
      </c>
      <c r="J8" s="58">
        <f t="shared" si="3"/>
        <v>9.4595496025952339E-2</v>
      </c>
      <c r="K8" s="58">
        <f t="shared" si="3"/>
        <v>3.9076478658161683E-2</v>
      </c>
      <c r="L8" s="58">
        <f t="shared" si="3"/>
        <v>0.11142457675780158</v>
      </c>
      <c r="M8" s="58"/>
      <c r="N8" s="58">
        <f t="shared" ref="N8" si="4">(N7-N6)/N6</f>
        <v>0.22445080490266273</v>
      </c>
    </row>
    <row r="10" spans="1:17" ht="15" x14ac:dyDescent="0.25">
      <c r="K10" s="15" t="s">
        <v>465</v>
      </c>
      <c r="L10" s="16">
        <v>2024</v>
      </c>
      <c r="M10" s="23">
        <f>M2</f>
        <v>5.9</v>
      </c>
    </row>
    <row r="11" spans="1:17" ht="15" x14ac:dyDescent="0.25">
      <c r="K11" s="15"/>
      <c r="L11" s="16">
        <v>2025</v>
      </c>
      <c r="M11" s="23">
        <f>M3</f>
        <v>6.5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0.10169491525423723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8" sqref="N18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158</v>
      </c>
      <c r="B2" s="19">
        <v>2024</v>
      </c>
      <c r="C2" s="7">
        <v>973878039</v>
      </c>
      <c r="D2" s="7">
        <v>794058685</v>
      </c>
      <c r="E2" s="7">
        <v>171089472</v>
      </c>
      <c r="F2" s="7">
        <v>78327637</v>
      </c>
      <c r="G2" s="7">
        <v>37347265</v>
      </c>
      <c r="H2" s="7">
        <v>20803776</v>
      </c>
      <c r="I2" s="7">
        <v>0</v>
      </c>
      <c r="J2" s="7">
        <v>16576662</v>
      </c>
      <c r="K2" s="7">
        <v>324144812</v>
      </c>
      <c r="L2" s="7">
        <v>469913873</v>
      </c>
      <c r="M2" s="20">
        <v>5</v>
      </c>
      <c r="N2" s="7">
        <v>2349569.3650000002</v>
      </c>
    </row>
    <row r="3" spans="1:17" s="21" customFormat="1" x14ac:dyDescent="0.2">
      <c r="A3" s="8" t="s">
        <v>158</v>
      </c>
      <c r="B3" s="19">
        <v>2025</v>
      </c>
      <c r="C3" s="7">
        <v>1035368386</v>
      </c>
      <c r="D3" s="7">
        <v>866109859</v>
      </c>
      <c r="E3" s="7">
        <v>175969544</v>
      </c>
      <c r="F3" s="7">
        <v>80028875</v>
      </c>
      <c r="G3" s="7">
        <v>37388050</v>
      </c>
      <c r="H3" s="7">
        <v>22590973</v>
      </c>
      <c r="I3" s="7">
        <v>0</v>
      </c>
      <c r="J3" s="7">
        <v>18604802</v>
      </c>
      <c r="K3" s="7">
        <v>334582244</v>
      </c>
      <c r="L3" s="7">
        <v>531527615</v>
      </c>
      <c r="M3" s="20">
        <v>6</v>
      </c>
      <c r="N3" s="7">
        <v>3189165.69</v>
      </c>
    </row>
    <row r="4" spans="1:17" s="44" customFormat="1" x14ac:dyDescent="0.2">
      <c r="A4" s="44" t="s">
        <v>9</v>
      </c>
      <c r="B4" s="45"/>
      <c r="C4" s="58">
        <f>(C3-C2)/C2</f>
        <v>6.3139679238623847E-2</v>
      </c>
      <c r="D4" s="58">
        <f t="shared" ref="D4:N4" si="0">(D3-D2)/D2</f>
        <v>9.0737845150575994E-2</v>
      </c>
      <c r="E4" s="58">
        <f t="shared" si="0"/>
        <v>2.8523508448257996E-2</v>
      </c>
      <c r="F4" s="58">
        <f t="shared" si="0"/>
        <v>2.1719511339273519E-2</v>
      </c>
      <c r="G4" s="58">
        <f t="shared" si="0"/>
        <v>1.0920478380411524E-3</v>
      </c>
      <c r="H4" s="58">
        <f t="shared" si="0"/>
        <v>8.5907337206476364E-2</v>
      </c>
      <c r="I4" s="58" t="e">
        <f t="shared" si="0"/>
        <v>#DIV/0!</v>
      </c>
      <c r="J4" s="58">
        <f t="shared" si="0"/>
        <v>0.12234911950307004</v>
      </c>
      <c r="K4" s="58">
        <f t="shared" si="0"/>
        <v>3.2199904529090537E-2</v>
      </c>
      <c r="L4" s="58">
        <f t="shared" si="0"/>
        <v>0.13111709515330697</v>
      </c>
      <c r="M4" s="58">
        <f t="shared" si="0"/>
        <v>0.2</v>
      </c>
      <c r="N4" s="58">
        <f t="shared" si="0"/>
        <v>0.35734051418396817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159</v>
      </c>
      <c r="B6" s="19">
        <v>2024</v>
      </c>
      <c r="C6" s="7">
        <v>550377916</v>
      </c>
      <c r="D6" s="7">
        <v>463296538</v>
      </c>
      <c r="E6" s="7">
        <v>55663373</v>
      </c>
      <c r="F6" s="7">
        <v>39277459</v>
      </c>
      <c r="G6" s="7">
        <v>10121862</v>
      </c>
      <c r="H6" s="7">
        <v>7413672</v>
      </c>
      <c r="I6" s="7">
        <v>0</v>
      </c>
      <c r="J6" s="7">
        <v>7307635</v>
      </c>
      <c r="K6" s="7">
        <v>119784001</v>
      </c>
      <c r="L6" s="7">
        <v>343512537</v>
      </c>
      <c r="M6" s="20">
        <v>3.1</v>
      </c>
      <c r="N6" s="7">
        <v>1064888.8647</v>
      </c>
    </row>
    <row r="7" spans="1:17" s="21" customFormat="1" x14ac:dyDescent="0.2">
      <c r="A7" s="8" t="s">
        <v>159</v>
      </c>
      <c r="B7" s="19">
        <v>2025</v>
      </c>
      <c r="C7" s="7">
        <v>573033363</v>
      </c>
      <c r="D7" s="7">
        <v>483855015</v>
      </c>
      <c r="E7" s="7">
        <v>57463508</v>
      </c>
      <c r="F7" s="7">
        <v>40965358</v>
      </c>
      <c r="G7" s="7">
        <v>9902975</v>
      </c>
      <c r="H7" s="7">
        <v>7646455</v>
      </c>
      <c r="I7" s="7">
        <v>0</v>
      </c>
      <c r="J7" s="7">
        <v>7181875</v>
      </c>
      <c r="K7" s="7">
        <v>123160171</v>
      </c>
      <c r="L7" s="7">
        <v>360694844</v>
      </c>
      <c r="M7" s="20">
        <v>3.65</v>
      </c>
      <c r="N7" s="7">
        <v>1316536.1805999998</v>
      </c>
    </row>
    <row r="8" spans="1:17" s="44" customFormat="1" x14ac:dyDescent="0.2">
      <c r="A8" s="44" t="s">
        <v>9</v>
      </c>
      <c r="B8" s="45"/>
      <c r="C8" s="58">
        <f>(C7-C6)/C6</f>
        <v>4.116343759694021E-2</v>
      </c>
      <c r="D8" s="58">
        <f t="shared" ref="D8:N8" si="1">(D7-D6)/D6</f>
        <v>4.4374337629952243E-2</v>
      </c>
      <c r="E8" s="58">
        <f t="shared" si="1"/>
        <v>3.2339667953647004E-2</v>
      </c>
      <c r="F8" s="58">
        <f t="shared" si="1"/>
        <v>4.2973732083839741E-2</v>
      </c>
      <c r="G8" s="58">
        <f t="shared" si="1"/>
        <v>-2.1625171337052412E-2</v>
      </c>
      <c r="H8" s="58">
        <f t="shared" si="1"/>
        <v>3.1399150110768319E-2</v>
      </c>
      <c r="I8" s="58" t="e">
        <f t="shared" si="1"/>
        <v>#DIV/0!</v>
      </c>
      <c r="J8" s="58">
        <f t="shared" si="1"/>
        <v>-1.7209398115806275E-2</v>
      </c>
      <c r="K8" s="58">
        <f t="shared" si="1"/>
        <v>2.8185483635665167E-2</v>
      </c>
      <c r="L8" s="58">
        <f t="shared" si="1"/>
        <v>5.0019446597374118E-2</v>
      </c>
      <c r="M8" s="58">
        <f t="shared" si="1"/>
        <v>0.1774193548387096</v>
      </c>
      <c r="N8" s="58">
        <f t="shared" si="1"/>
        <v>0.23631321938077901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160</v>
      </c>
      <c r="B10" s="19">
        <v>2024</v>
      </c>
      <c r="C10" s="7">
        <v>1665420962</v>
      </c>
      <c r="D10" s="7">
        <v>1363984462</v>
      </c>
      <c r="E10" s="7">
        <v>91201684</v>
      </c>
      <c r="F10" s="7">
        <v>109275947</v>
      </c>
      <c r="G10" s="7">
        <v>48983811</v>
      </c>
      <c r="H10" s="7">
        <v>35348093</v>
      </c>
      <c r="I10" s="7">
        <v>0</v>
      </c>
      <c r="J10" s="7">
        <v>22350543</v>
      </c>
      <c r="K10" s="7">
        <v>307160078</v>
      </c>
      <c r="L10" s="7">
        <v>1056824384</v>
      </c>
      <c r="M10" s="20">
        <v>6.3183999999999996</v>
      </c>
      <c r="N10" s="7">
        <v>6677439.1878656</v>
      </c>
    </row>
    <row r="11" spans="1:17" s="21" customFormat="1" x14ac:dyDescent="0.2">
      <c r="A11" s="8" t="s">
        <v>160</v>
      </c>
      <c r="B11" s="19">
        <v>2025</v>
      </c>
      <c r="C11" s="7">
        <v>1774344223</v>
      </c>
      <c r="D11" s="7">
        <v>1502992244</v>
      </c>
      <c r="E11" s="7">
        <v>94546817</v>
      </c>
      <c r="F11" s="7">
        <v>103509595</v>
      </c>
      <c r="G11" s="7">
        <v>49593761</v>
      </c>
      <c r="H11" s="7">
        <v>38472265</v>
      </c>
      <c r="I11" s="7">
        <v>0</v>
      </c>
      <c r="J11" s="7">
        <v>25642201</v>
      </c>
      <c r="K11" s="7">
        <v>311764639</v>
      </c>
      <c r="L11" s="7">
        <v>1191227605</v>
      </c>
      <c r="M11" s="20">
        <v>6.35</v>
      </c>
      <c r="N11" s="7">
        <v>7564295.2917499999</v>
      </c>
    </row>
    <row r="12" spans="1:17" s="44" customFormat="1" x14ac:dyDescent="0.2">
      <c r="A12" s="44" t="s">
        <v>9</v>
      </c>
      <c r="B12" s="45"/>
      <c r="C12" s="58">
        <f>(C11-C10)/C10</f>
        <v>6.5402840173930749E-2</v>
      </c>
      <c r="D12" s="58">
        <f t="shared" ref="D12:N12" si="2">(D11-D10)/D10</f>
        <v>0.10191302457813482</v>
      </c>
      <c r="E12" s="58">
        <f t="shared" si="2"/>
        <v>3.6678412648608549E-2</v>
      </c>
      <c r="F12" s="58">
        <f t="shared" si="2"/>
        <v>-5.2768721372874493E-2</v>
      </c>
      <c r="G12" s="58">
        <f t="shared" si="2"/>
        <v>1.2452073196183123E-2</v>
      </c>
      <c r="H12" s="58">
        <f t="shared" si="2"/>
        <v>8.8383042332722164E-2</v>
      </c>
      <c r="I12" s="58" t="e">
        <f t="shared" si="2"/>
        <v>#DIV/0!</v>
      </c>
      <c r="J12" s="58">
        <f t="shared" si="2"/>
        <v>0.14727418479273635</v>
      </c>
      <c r="K12" s="58">
        <f t="shared" si="2"/>
        <v>1.499075345331824E-2</v>
      </c>
      <c r="L12" s="58">
        <f t="shared" si="2"/>
        <v>0.1271764950116821</v>
      </c>
      <c r="M12" s="58">
        <f t="shared" si="2"/>
        <v>5.0012661433274366E-3</v>
      </c>
      <c r="N12" s="58">
        <f t="shared" si="2"/>
        <v>0.13281380465373846</v>
      </c>
    </row>
    <row r="14" spans="1:17" ht="15" x14ac:dyDescent="0.25">
      <c r="A14" s="1" t="s">
        <v>10</v>
      </c>
      <c r="B14" s="19">
        <v>2024</v>
      </c>
      <c r="C14" s="13">
        <f>C2+C6+C10</f>
        <v>3189676917</v>
      </c>
      <c r="D14" s="13">
        <f t="shared" ref="D14:N14" si="3">D2+D6+D10</f>
        <v>2621339685</v>
      </c>
      <c r="E14" s="13">
        <f t="shared" si="3"/>
        <v>317954529</v>
      </c>
      <c r="F14" s="13">
        <f t="shared" si="3"/>
        <v>226881043</v>
      </c>
      <c r="G14" s="13">
        <f t="shared" si="3"/>
        <v>96452938</v>
      </c>
      <c r="H14" s="13">
        <f t="shared" si="3"/>
        <v>63565541</v>
      </c>
      <c r="I14" s="13">
        <f t="shared" si="3"/>
        <v>0</v>
      </c>
      <c r="J14" s="13">
        <f t="shared" si="3"/>
        <v>46234840</v>
      </c>
      <c r="K14" s="13">
        <f t="shared" si="3"/>
        <v>751088891</v>
      </c>
      <c r="L14" s="13">
        <f t="shared" si="3"/>
        <v>1870250794</v>
      </c>
      <c r="M14" s="13"/>
      <c r="N14" s="13">
        <f t="shared" si="3"/>
        <v>10091897.417565599</v>
      </c>
    </row>
    <row r="15" spans="1:17" ht="15" x14ac:dyDescent="0.25">
      <c r="A15" s="1"/>
      <c r="B15" s="19">
        <v>2025</v>
      </c>
      <c r="C15" s="13">
        <f>C3+C7+C11</f>
        <v>3382745972</v>
      </c>
      <c r="D15" s="13">
        <f t="shared" ref="D15:N15" si="4">D3+D7+D11</f>
        <v>2852957118</v>
      </c>
      <c r="E15" s="13">
        <f t="shared" si="4"/>
        <v>327979869</v>
      </c>
      <c r="F15" s="13">
        <f t="shared" si="4"/>
        <v>224503828</v>
      </c>
      <c r="G15" s="13">
        <f t="shared" si="4"/>
        <v>96884786</v>
      </c>
      <c r="H15" s="13">
        <f t="shared" si="4"/>
        <v>68709693</v>
      </c>
      <c r="I15" s="13">
        <f t="shared" si="4"/>
        <v>0</v>
      </c>
      <c r="J15" s="13">
        <f t="shared" si="4"/>
        <v>51428878</v>
      </c>
      <c r="K15" s="13">
        <f t="shared" si="4"/>
        <v>769507054</v>
      </c>
      <c r="L15" s="13">
        <f t="shared" si="4"/>
        <v>2083450064</v>
      </c>
      <c r="M15" s="13"/>
      <c r="N15" s="13">
        <f t="shared" si="4"/>
        <v>12069997.162349999</v>
      </c>
    </row>
    <row r="16" spans="1:17" s="44" customFormat="1" x14ac:dyDescent="0.2">
      <c r="A16" s="44" t="s">
        <v>9</v>
      </c>
      <c r="B16" s="49"/>
      <c r="C16" s="58">
        <f t="shared" ref="C16:L16" si="5">(C15-C14)/C14</f>
        <v>6.0529345141823343E-2</v>
      </c>
      <c r="D16" s="58">
        <f t="shared" si="5"/>
        <v>8.8358420057261675E-2</v>
      </c>
      <c r="E16" s="58">
        <f t="shared" si="5"/>
        <v>3.1530735012741395E-2</v>
      </c>
      <c r="F16" s="58">
        <f t="shared" si="5"/>
        <v>-1.0477803559815264E-2</v>
      </c>
      <c r="G16" s="58">
        <f t="shared" si="5"/>
        <v>4.4772923350453048E-3</v>
      </c>
      <c r="H16" s="58">
        <f t="shared" si="5"/>
        <v>8.0926739851077484E-2</v>
      </c>
      <c r="I16" s="58" t="e">
        <f t="shared" si="5"/>
        <v>#DIV/0!</v>
      </c>
      <c r="J16" s="58">
        <f t="shared" si="5"/>
        <v>0.1123403476685547</v>
      </c>
      <c r="K16" s="58">
        <f t="shared" si="5"/>
        <v>2.452194836150226E-2</v>
      </c>
      <c r="L16" s="58">
        <f t="shared" si="5"/>
        <v>0.11399501643521291</v>
      </c>
      <c r="M16" s="58"/>
      <c r="N16" s="58">
        <f t="shared" ref="N16" si="6">(N15-N14)/N14</f>
        <v>0.19600870509656484</v>
      </c>
    </row>
    <row r="18" spans="2:13" ht="15" x14ac:dyDescent="0.25">
      <c r="K18" s="15" t="s">
        <v>465</v>
      </c>
      <c r="L18" s="16">
        <v>2024</v>
      </c>
      <c r="M18" s="23">
        <f>(M2+M6+M10)/3</f>
        <v>4.8061333333333325</v>
      </c>
    </row>
    <row r="19" spans="2:13" ht="15" x14ac:dyDescent="0.25">
      <c r="K19" s="15"/>
      <c r="L19" s="16">
        <v>2025</v>
      </c>
      <c r="M19" s="23">
        <f>(M3+M7+M11)/3</f>
        <v>5.333333333333333</v>
      </c>
    </row>
    <row r="20" spans="2:13" s="44" customFormat="1" ht="15" x14ac:dyDescent="0.25">
      <c r="B20" s="49"/>
      <c r="J20" s="46"/>
      <c r="K20" s="48" t="s">
        <v>466</v>
      </c>
      <c r="L20" s="48"/>
      <c r="M20" s="58">
        <f t="shared" ref="M20" si="7">(M19-M18)/M18</f>
        <v>0.10969316983853977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8" sqref="N18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161</v>
      </c>
      <c r="B2" s="19">
        <v>2024</v>
      </c>
      <c r="C2" s="7">
        <v>6875280207</v>
      </c>
      <c r="D2" s="7">
        <v>5821980619</v>
      </c>
      <c r="E2" s="7">
        <v>284909725</v>
      </c>
      <c r="F2" s="7">
        <v>294063636</v>
      </c>
      <c r="G2" s="7">
        <v>190940001</v>
      </c>
      <c r="H2" s="7">
        <v>169152632</v>
      </c>
      <c r="I2" s="7">
        <v>0</v>
      </c>
      <c r="J2" s="7">
        <v>169403653</v>
      </c>
      <c r="K2" s="7">
        <v>1108469647</v>
      </c>
      <c r="L2" s="7">
        <v>4713510972</v>
      </c>
      <c r="M2" s="20">
        <v>6</v>
      </c>
      <c r="N2" s="7">
        <v>28281065.831999999</v>
      </c>
    </row>
    <row r="3" spans="1:17" s="21" customFormat="1" x14ac:dyDescent="0.2">
      <c r="A3" s="8" t="s">
        <v>161</v>
      </c>
      <c r="B3" s="19">
        <v>2025</v>
      </c>
      <c r="C3" s="7">
        <v>7547590016</v>
      </c>
      <c r="D3" s="7">
        <v>6566506035</v>
      </c>
      <c r="E3" s="7">
        <v>296343055</v>
      </c>
      <c r="F3" s="7">
        <v>469180337</v>
      </c>
      <c r="G3" s="7">
        <v>207054376</v>
      </c>
      <c r="H3" s="7">
        <v>192191256</v>
      </c>
      <c r="I3" s="7">
        <v>0</v>
      </c>
      <c r="J3" s="7">
        <v>191372468</v>
      </c>
      <c r="K3" s="7">
        <v>1356141492</v>
      </c>
      <c r="L3" s="7">
        <v>5210364543</v>
      </c>
      <c r="M3" s="20">
        <v>5.7157</v>
      </c>
      <c r="N3" s="7">
        <v>29780880.618425097</v>
      </c>
    </row>
    <row r="4" spans="1:17" s="44" customFormat="1" x14ac:dyDescent="0.2">
      <c r="A4" s="44" t="s">
        <v>9</v>
      </c>
      <c r="B4" s="45"/>
      <c r="C4" s="58">
        <f>(C3-C2)/C2</f>
        <v>9.7786532149699776E-2</v>
      </c>
      <c r="D4" s="58">
        <f t="shared" ref="D4:N4" si="0">(D3-D2)/D2</f>
        <v>0.12788180942585856</v>
      </c>
      <c r="E4" s="58">
        <f t="shared" si="0"/>
        <v>4.0129658613794243E-2</v>
      </c>
      <c r="F4" s="58">
        <f t="shared" si="0"/>
        <v>0.59550614071846675</v>
      </c>
      <c r="G4" s="58">
        <f t="shared" si="0"/>
        <v>8.4394966563344678E-2</v>
      </c>
      <c r="H4" s="58">
        <f t="shared" si="0"/>
        <v>0.1362002099973236</v>
      </c>
      <c r="I4" s="58" t="e">
        <f t="shared" si="0"/>
        <v>#DIV/0!</v>
      </c>
      <c r="J4" s="58">
        <f t="shared" si="0"/>
        <v>0.12968324242689147</v>
      </c>
      <c r="K4" s="58">
        <f t="shared" si="0"/>
        <v>0.22343583847361767</v>
      </c>
      <c r="L4" s="58">
        <f t="shared" si="0"/>
        <v>0.10541050481297151</v>
      </c>
      <c r="M4" s="58">
        <f t="shared" si="0"/>
        <v>-4.7383333333333333E-2</v>
      </c>
      <c r="N4" s="58">
        <f t="shared" si="0"/>
        <v>5.3032470393250167E-2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162</v>
      </c>
      <c r="B6" s="19">
        <v>2024</v>
      </c>
      <c r="C6" s="7">
        <v>96996216365</v>
      </c>
      <c r="D6" s="7">
        <v>76656522730</v>
      </c>
      <c r="E6" s="7">
        <v>8424056176</v>
      </c>
      <c r="F6" s="7">
        <v>3996808911</v>
      </c>
      <c r="G6" s="7">
        <v>1786728117</v>
      </c>
      <c r="H6" s="7">
        <v>1550098844</v>
      </c>
      <c r="I6" s="7">
        <v>75677817</v>
      </c>
      <c r="J6" s="7">
        <v>776286411</v>
      </c>
      <c r="K6" s="7">
        <v>16609656276</v>
      </c>
      <c r="L6" s="7">
        <v>60046866454</v>
      </c>
      <c r="M6" s="20">
        <v>6.2076000000000002</v>
      </c>
      <c r="N6" s="7">
        <v>372746928.19985038</v>
      </c>
    </row>
    <row r="7" spans="1:17" s="21" customFormat="1" x14ac:dyDescent="0.2">
      <c r="A7" s="8" t="s">
        <v>162</v>
      </c>
      <c r="B7" s="19">
        <v>2025</v>
      </c>
      <c r="C7" s="7">
        <v>99330993787</v>
      </c>
      <c r="D7" s="7">
        <v>81844987004</v>
      </c>
      <c r="E7" s="7">
        <v>8817064247</v>
      </c>
      <c r="F7" s="7">
        <v>4294796216</v>
      </c>
      <c r="G7" s="7">
        <v>1780871277</v>
      </c>
      <c r="H7" s="7">
        <v>1607419685</v>
      </c>
      <c r="I7" s="7">
        <v>76158895</v>
      </c>
      <c r="J7" s="7">
        <v>903965155</v>
      </c>
      <c r="K7" s="7">
        <v>17480275475</v>
      </c>
      <c r="L7" s="7">
        <v>64364711529</v>
      </c>
      <c r="M7" s="20">
        <v>6.2076000000000002</v>
      </c>
      <c r="N7" s="7">
        <v>399550383.28742039</v>
      </c>
    </row>
    <row r="8" spans="1:17" s="44" customFormat="1" x14ac:dyDescent="0.2">
      <c r="A8" s="44" t="s">
        <v>9</v>
      </c>
      <c r="B8" s="45"/>
      <c r="C8" s="58">
        <f>(C7-C6)/C6</f>
        <v>2.4070809249034566E-2</v>
      </c>
      <c r="D8" s="58">
        <f t="shared" ref="D8:N8" si="1">(D7-D6)/D6</f>
        <v>6.7684576461612217E-2</v>
      </c>
      <c r="E8" s="58">
        <f t="shared" si="1"/>
        <v>4.665306863927067E-2</v>
      </c>
      <c r="F8" s="58">
        <f t="shared" si="1"/>
        <v>7.4556305201352174E-2</v>
      </c>
      <c r="G8" s="58">
        <f t="shared" si="1"/>
        <v>-3.2779693475882095E-3</v>
      </c>
      <c r="H8" s="58">
        <f t="shared" si="1"/>
        <v>3.6978829590043873E-2</v>
      </c>
      <c r="I8" s="58">
        <f t="shared" si="1"/>
        <v>6.3569222669306123E-3</v>
      </c>
      <c r="J8" s="58">
        <f t="shared" si="1"/>
        <v>0.16447375889979349</v>
      </c>
      <c r="K8" s="58">
        <f t="shared" si="1"/>
        <v>5.2416448873658796E-2</v>
      </c>
      <c r="L8" s="58">
        <f t="shared" si="1"/>
        <v>7.1907916765444613E-2</v>
      </c>
      <c r="M8" s="58">
        <f t="shared" si="1"/>
        <v>0</v>
      </c>
      <c r="N8" s="58">
        <f t="shared" si="1"/>
        <v>7.1907916765444641E-2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163</v>
      </c>
      <c r="B10" s="19">
        <v>2024</v>
      </c>
      <c r="C10" s="7">
        <v>4473734030</v>
      </c>
      <c r="D10" s="7">
        <v>3636532871</v>
      </c>
      <c r="E10" s="7">
        <v>75633031</v>
      </c>
      <c r="F10" s="7">
        <v>180612671</v>
      </c>
      <c r="G10" s="7">
        <v>127012845</v>
      </c>
      <c r="H10" s="7">
        <v>116651339</v>
      </c>
      <c r="I10" s="7">
        <v>3269174</v>
      </c>
      <c r="J10" s="7">
        <v>34688236</v>
      </c>
      <c r="K10" s="7">
        <v>537867296</v>
      </c>
      <c r="L10" s="7">
        <v>3098665575</v>
      </c>
      <c r="M10" s="20">
        <v>6</v>
      </c>
      <c r="N10" s="7">
        <v>18591993.449999999</v>
      </c>
    </row>
    <row r="11" spans="1:17" s="21" customFormat="1" x14ac:dyDescent="0.2">
      <c r="A11" s="8" t="s">
        <v>163</v>
      </c>
      <c r="B11" s="19">
        <v>2025</v>
      </c>
      <c r="C11" s="7">
        <v>4482766786</v>
      </c>
      <c r="D11" s="7">
        <v>3774020324</v>
      </c>
      <c r="E11" s="7">
        <v>77630870</v>
      </c>
      <c r="F11" s="7">
        <v>192933702</v>
      </c>
      <c r="G11" s="7">
        <v>126661030</v>
      </c>
      <c r="H11" s="7">
        <v>120514708</v>
      </c>
      <c r="I11" s="7">
        <v>3214632</v>
      </c>
      <c r="J11" s="7">
        <v>39993704</v>
      </c>
      <c r="K11" s="7">
        <v>560948646</v>
      </c>
      <c r="L11" s="7">
        <v>3213071678</v>
      </c>
      <c r="M11" s="20">
        <v>6.4550000000000001</v>
      </c>
      <c r="N11" s="7">
        <v>20740377.68149</v>
      </c>
    </row>
    <row r="12" spans="1:17" s="44" customFormat="1" x14ac:dyDescent="0.2">
      <c r="A12" s="44" t="s">
        <v>9</v>
      </c>
      <c r="B12" s="45"/>
      <c r="C12" s="58">
        <f>(C11-C10)/C10</f>
        <v>2.0190641507581977E-3</v>
      </c>
      <c r="D12" s="58">
        <f t="shared" ref="D12:N12" si="2">(D11-D10)/D10</f>
        <v>3.7807290041679924E-2</v>
      </c>
      <c r="E12" s="58">
        <f t="shared" si="2"/>
        <v>2.6414900653657526E-2</v>
      </c>
      <c r="F12" s="58">
        <f t="shared" si="2"/>
        <v>6.8217976799645474E-2</v>
      </c>
      <c r="G12" s="58">
        <f t="shared" si="2"/>
        <v>-2.7699166962207641E-3</v>
      </c>
      <c r="H12" s="58">
        <f t="shared" si="2"/>
        <v>3.3118942595249591E-2</v>
      </c>
      <c r="I12" s="58">
        <f t="shared" si="2"/>
        <v>-1.6683725002095331E-2</v>
      </c>
      <c r="J12" s="58">
        <f t="shared" si="2"/>
        <v>0.15294718359273154</v>
      </c>
      <c r="K12" s="58">
        <f t="shared" si="2"/>
        <v>4.2912722471975688E-2</v>
      </c>
      <c r="L12" s="58">
        <f t="shared" si="2"/>
        <v>3.6921087555568173E-2</v>
      </c>
      <c r="M12" s="58">
        <f t="shared" si="2"/>
        <v>7.583333333333335E-2</v>
      </c>
      <c r="N12" s="58">
        <f t="shared" si="2"/>
        <v>0.11555427002853216</v>
      </c>
    </row>
    <row r="14" spans="1:17" ht="15" x14ac:dyDescent="0.25">
      <c r="A14" s="1" t="s">
        <v>10</v>
      </c>
      <c r="B14" s="19">
        <v>2024</v>
      </c>
      <c r="C14" s="13">
        <f>C2+C6+C10</f>
        <v>108345230602</v>
      </c>
      <c r="D14" s="13">
        <f t="shared" ref="D14:N14" si="3">D2+D6+D10</f>
        <v>86115036220</v>
      </c>
      <c r="E14" s="13">
        <f t="shared" si="3"/>
        <v>8784598932</v>
      </c>
      <c r="F14" s="13">
        <f t="shared" si="3"/>
        <v>4471485218</v>
      </c>
      <c r="G14" s="13">
        <f t="shared" si="3"/>
        <v>2104680963</v>
      </c>
      <c r="H14" s="13">
        <f t="shared" si="3"/>
        <v>1835902815</v>
      </c>
      <c r="I14" s="13">
        <f t="shared" si="3"/>
        <v>78946991</v>
      </c>
      <c r="J14" s="13">
        <f t="shared" si="3"/>
        <v>980378300</v>
      </c>
      <c r="K14" s="13">
        <f t="shared" si="3"/>
        <v>18255993219</v>
      </c>
      <c r="L14" s="13">
        <f t="shared" si="3"/>
        <v>67859043001</v>
      </c>
      <c r="M14" s="13"/>
      <c r="N14" s="13">
        <f t="shared" si="3"/>
        <v>419619987.48185039</v>
      </c>
    </row>
    <row r="15" spans="1:17" ht="15" x14ac:dyDescent="0.25">
      <c r="A15" s="1"/>
      <c r="B15" s="19">
        <v>2025</v>
      </c>
      <c r="C15" s="13">
        <f>C3+C7+C11</f>
        <v>111361350589</v>
      </c>
      <c r="D15" s="13">
        <f t="shared" ref="D15:N15" si="4">D3+D7+D11</f>
        <v>92185513363</v>
      </c>
      <c r="E15" s="13">
        <f t="shared" si="4"/>
        <v>9191038172</v>
      </c>
      <c r="F15" s="13">
        <f t="shared" si="4"/>
        <v>4956910255</v>
      </c>
      <c r="G15" s="13">
        <f t="shared" si="4"/>
        <v>2114586683</v>
      </c>
      <c r="H15" s="13">
        <f t="shared" si="4"/>
        <v>1920125649</v>
      </c>
      <c r="I15" s="13">
        <f t="shared" si="4"/>
        <v>79373527</v>
      </c>
      <c r="J15" s="13">
        <f t="shared" si="4"/>
        <v>1135331327</v>
      </c>
      <c r="K15" s="13">
        <f t="shared" si="4"/>
        <v>19397365613</v>
      </c>
      <c r="L15" s="13">
        <f t="shared" si="4"/>
        <v>72788147750</v>
      </c>
      <c r="M15" s="13"/>
      <c r="N15" s="13">
        <f t="shared" si="4"/>
        <v>450071641.58733547</v>
      </c>
    </row>
    <row r="16" spans="1:17" s="44" customFormat="1" x14ac:dyDescent="0.2">
      <c r="A16" s="44" t="s">
        <v>9</v>
      </c>
      <c r="B16" s="49"/>
      <c r="C16" s="58">
        <f t="shared" ref="C16:L16" si="5">(C15-C14)/C14</f>
        <v>2.7838050371405309E-2</v>
      </c>
      <c r="D16" s="58">
        <f t="shared" si="5"/>
        <v>7.0492650406505278E-2</v>
      </c>
      <c r="E16" s="58">
        <f t="shared" si="5"/>
        <v>4.6267250576397745E-2</v>
      </c>
      <c r="F16" s="58">
        <f t="shared" si="5"/>
        <v>0.10856013457137632</v>
      </c>
      <c r="G16" s="58">
        <f t="shared" si="5"/>
        <v>4.7065185527598655E-3</v>
      </c>
      <c r="H16" s="58">
        <f t="shared" si="5"/>
        <v>4.587543159249418E-2</v>
      </c>
      <c r="I16" s="58">
        <f t="shared" si="5"/>
        <v>5.4028151623916861E-3</v>
      </c>
      <c r="J16" s="58">
        <f t="shared" si="5"/>
        <v>0.1580543214797798</v>
      </c>
      <c r="K16" s="58">
        <f t="shared" si="5"/>
        <v>6.2520421666902901E-2</v>
      </c>
      <c r="L16" s="58">
        <f t="shared" si="5"/>
        <v>7.2637404405001146E-2</v>
      </c>
      <c r="M16" s="58"/>
      <c r="N16" s="58">
        <f t="shared" ref="N16" si="6">(N15-N14)/N14</f>
        <v>7.2569598717702147E-2</v>
      </c>
    </row>
    <row r="18" spans="2:13" ht="15" x14ac:dyDescent="0.25">
      <c r="K18" s="15" t="s">
        <v>465</v>
      </c>
      <c r="L18" s="16">
        <v>2024</v>
      </c>
      <c r="M18" s="23">
        <f>(M2+M6+M10)/3</f>
        <v>6.0691999999999995</v>
      </c>
    </row>
    <row r="19" spans="2:13" ht="15" x14ac:dyDescent="0.25">
      <c r="K19" s="15"/>
      <c r="L19" s="16">
        <v>2025</v>
      </c>
      <c r="M19" s="23">
        <f>(M3+M7+M11)/3</f>
        <v>6.126100000000001</v>
      </c>
    </row>
    <row r="20" spans="2:13" s="44" customFormat="1" ht="15" x14ac:dyDescent="0.25">
      <c r="B20" s="49"/>
      <c r="J20" s="46"/>
      <c r="K20" s="48" t="s">
        <v>466</v>
      </c>
      <c r="L20" s="48"/>
      <c r="M20" s="58">
        <f t="shared" ref="M20" si="7">(M19-M18)/M18</f>
        <v>9.3752059579518734E-3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tabColor rgb="FF92D050"/>
    <pageSetUpPr fitToPage="1"/>
  </sheetPr>
  <dimension ref="A1:Q148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8" sqref="N18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164</v>
      </c>
      <c r="B2" s="19">
        <v>2024</v>
      </c>
      <c r="C2" s="7">
        <v>17070162</v>
      </c>
      <c r="D2" s="7">
        <v>13888755</v>
      </c>
      <c r="E2" s="7">
        <v>396794</v>
      </c>
      <c r="F2" s="7">
        <v>599980</v>
      </c>
      <c r="G2" s="7">
        <v>1980502</v>
      </c>
      <c r="H2" s="7">
        <v>681057</v>
      </c>
      <c r="I2" s="7">
        <v>0</v>
      </c>
      <c r="J2" s="7">
        <v>432566</v>
      </c>
      <c r="K2" s="7">
        <v>4090899</v>
      </c>
      <c r="L2" s="7">
        <v>9797856</v>
      </c>
      <c r="M2" s="20">
        <v>2.5</v>
      </c>
      <c r="N2" s="7">
        <v>24494.639999999999</v>
      </c>
    </row>
    <row r="3" spans="1:17" s="21" customFormat="1" x14ac:dyDescent="0.2">
      <c r="A3" s="8" t="s">
        <v>164</v>
      </c>
      <c r="B3" s="19">
        <v>2025</v>
      </c>
      <c r="C3" s="7">
        <v>19854597</v>
      </c>
      <c r="D3" s="7">
        <v>14976816</v>
      </c>
      <c r="E3" s="7">
        <v>412953</v>
      </c>
      <c r="F3" s="7">
        <v>638970</v>
      </c>
      <c r="G3" s="7">
        <v>2062518</v>
      </c>
      <c r="H3" s="7">
        <v>861564</v>
      </c>
      <c r="I3" s="7">
        <v>0</v>
      </c>
      <c r="J3" s="7">
        <v>450090</v>
      </c>
      <c r="K3" s="7">
        <v>4426095</v>
      </c>
      <c r="L3" s="7">
        <v>10550721</v>
      </c>
      <c r="M3" s="20">
        <v>2.7730000000000001</v>
      </c>
      <c r="N3" s="7">
        <v>29257.149333000001</v>
      </c>
    </row>
    <row r="4" spans="1:17" s="44" customFormat="1" x14ac:dyDescent="0.2">
      <c r="A4" s="44" t="s">
        <v>9</v>
      </c>
      <c r="B4" s="45"/>
      <c r="C4" s="58">
        <f>(C3-C2)/C2</f>
        <v>0.16311708113842152</v>
      </c>
      <c r="D4" s="58">
        <f t="shared" ref="D4:N4" si="0">(D3-D2)/D2</f>
        <v>7.834114720865909E-2</v>
      </c>
      <c r="E4" s="58">
        <f t="shared" si="0"/>
        <v>4.0723902075132185E-2</v>
      </c>
      <c r="F4" s="58">
        <f t="shared" si="0"/>
        <v>6.4985499516650558E-2</v>
      </c>
      <c r="G4" s="58">
        <f t="shared" si="0"/>
        <v>4.1411722886419707E-2</v>
      </c>
      <c r="H4" s="58">
        <f t="shared" si="0"/>
        <v>0.26503949008673283</v>
      </c>
      <c r="I4" s="58" t="e">
        <f t="shared" si="0"/>
        <v>#DIV/0!</v>
      </c>
      <c r="J4" s="58">
        <f t="shared" si="0"/>
        <v>4.0511736937253504E-2</v>
      </c>
      <c r="K4" s="58">
        <f t="shared" si="0"/>
        <v>8.1937002111271875E-2</v>
      </c>
      <c r="L4" s="58">
        <f t="shared" si="0"/>
        <v>7.6839769843524947E-2</v>
      </c>
      <c r="M4" s="58">
        <f t="shared" si="0"/>
        <v>0.10920000000000005</v>
      </c>
      <c r="N4" s="58">
        <f t="shared" si="0"/>
        <v>0.19443067271043796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165</v>
      </c>
      <c r="B6" s="19">
        <v>2024</v>
      </c>
      <c r="C6" s="7">
        <v>5758894</v>
      </c>
      <c r="D6" s="7">
        <v>5295159</v>
      </c>
      <c r="E6" s="7">
        <v>456445</v>
      </c>
      <c r="F6" s="7">
        <v>709426</v>
      </c>
      <c r="G6" s="7">
        <v>887708</v>
      </c>
      <c r="H6" s="7">
        <v>215168</v>
      </c>
      <c r="I6" s="7">
        <v>0</v>
      </c>
      <c r="J6" s="7">
        <v>42653</v>
      </c>
      <c r="K6" s="7">
        <v>2311400</v>
      </c>
      <c r="L6" s="7">
        <v>2983759</v>
      </c>
      <c r="M6" s="20">
        <v>0.95130000000000003</v>
      </c>
      <c r="N6" s="7">
        <v>2838.4499366999999</v>
      </c>
    </row>
    <row r="7" spans="1:17" s="21" customFormat="1" x14ac:dyDescent="0.2">
      <c r="A7" s="8" t="s">
        <v>165</v>
      </c>
      <c r="B7" s="19">
        <v>2025</v>
      </c>
      <c r="C7" s="7">
        <v>9584375</v>
      </c>
      <c r="D7" s="7">
        <v>6835081</v>
      </c>
      <c r="E7" s="7">
        <v>475268</v>
      </c>
      <c r="F7" s="7">
        <v>708087</v>
      </c>
      <c r="G7" s="7">
        <v>1115976</v>
      </c>
      <c r="H7" s="7">
        <v>458350</v>
      </c>
      <c r="I7" s="7">
        <v>0</v>
      </c>
      <c r="J7" s="7">
        <v>54058</v>
      </c>
      <c r="K7" s="7">
        <v>2811739</v>
      </c>
      <c r="L7" s="7">
        <v>4023342</v>
      </c>
      <c r="M7" s="20">
        <v>0.879</v>
      </c>
      <c r="N7" s="7">
        <v>3536.5176179999999</v>
      </c>
    </row>
    <row r="8" spans="1:17" s="44" customFormat="1" x14ac:dyDescent="0.2">
      <c r="A8" s="44" t="s">
        <v>9</v>
      </c>
      <c r="B8" s="45"/>
      <c r="C8" s="58">
        <f>(C7-C6)/C6</f>
        <v>0.6642735566933512</v>
      </c>
      <c r="D8" s="58">
        <f t="shared" ref="D8:N8" si="1">(D7-D6)/D6</f>
        <v>0.2908169518611245</v>
      </c>
      <c r="E8" s="58">
        <f t="shared" si="1"/>
        <v>4.1238265289355786E-2</v>
      </c>
      <c r="F8" s="58">
        <f t="shared" si="1"/>
        <v>-1.8874413962837561E-3</v>
      </c>
      <c r="G8" s="58">
        <f t="shared" si="1"/>
        <v>0.257143114627783</v>
      </c>
      <c r="H8" s="58">
        <f t="shared" si="1"/>
        <v>1.1301959399167163</v>
      </c>
      <c r="I8" s="58" t="e">
        <f t="shared" si="1"/>
        <v>#DIV/0!</v>
      </c>
      <c r="J8" s="58">
        <f t="shared" si="1"/>
        <v>0.26739033596698941</v>
      </c>
      <c r="K8" s="58">
        <f t="shared" si="1"/>
        <v>0.21646577831617203</v>
      </c>
      <c r="L8" s="58">
        <f t="shared" si="1"/>
        <v>0.34841386318399037</v>
      </c>
      <c r="M8" s="58">
        <f t="shared" si="1"/>
        <v>-7.6001261431725031E-2</v>
      </c>
      <c r="N8" s="58">
        <f t="shared" si="1"/>
        <v>0.24593270864998168</v>
      </c>
    </row>
    <row r="10" spans="1:17" s="21" customFormat="1" x14ac:dyDescent="0.2">
      <c r="A10" s="8" t="s">
        <v>484</v>
      </c>
      <c r="B10" s="19">
        <v>2024</v>
      </c>
      <c r="C10" s="7">
        <v>39072770</v>
      </c>
      <c r="D10" s="7">
        <v>34049970</v>
      </c>
      <c r="E10" s="7">
        <v>4336323</v>
      </c>
      <c r="F10" s="7">
        <v>835870</v>
      </c>
      <c r="G10" s="7">
        <v>3151592</v>
      </c>
      <c r="H10" s="7">
        <v>1649491</v>
      </c>
      <c r="I10" s="7">
        <v>0</v>
      </c>
      <c r="J10" s="7">
        <v>1225366</v>
      </c>
      <c r="K10" s="7">
        <v>11198642</v>
      </c>
      <c r="L10" s="7">
        <v>22851328</v>
      </c>
      <c r="M10" s="20">
        <v>2</v>
      </c>
      <c r="N10" s="7">
        <v>45702.656000000003</v>
      </c>
    </row>
    <row r="11" spans="1:17" s="21" customFormat="1" x14ac:dyDescent="0.2">
      <c r="A11" s="8" t="s">
        <v>484</v>
      </c>
      <c r="B11" s="19">
        <v>2025</v>
      </c>
      <c r="C11" s="7">
        <v>46963850</v>
      </c>
      <c r="D11" s="7">
        <v>38176792</v>
      </c>
      <c r="E11" s="7">
        <v>4515605</v>
      </c>
      <c r="F11" s="7">
        <v>1198354</v>
      </c>
      <c r="G11" s="7">
        <v>3239606</v>
      </c>
      <c r="H11" s="7">
        <v>1787056</v>
      </c>
      <c r="I11" s="7">
        <v>0</v>
      </c>
      <c r="J11" s="7">
        <v>1330952</v>
      </c>
      <c r="K11" s="7">
        <v>12071573</v>
      </c>
      <c r="L11" s="7">
        <v>26105219</v>
      </c>
      <c r="M11" s="20">
        <v>2</v>
      </c>
      <c r="N11" s="7">
        <v>52210.438000000002</v>
      </c>
    </row>
    <row r="12" spans="1:17" s="44" customFormat="1" x14ac:dyDescent="0.2">
      <c r="A12" s="44" t="s">
        <v>9</v>
      </c>
      <c r="B12" s="45"/>
      <c r="C12" s="58">
        <f>(C11-C10)/C10</f>
        <v>0.20195855067352533</v>
      </c>
      <c r="D12" s="58">
        <f t="shared" ref="D12:N12" si="2">(D11-D10)/D10</f>
        <v>0.12119899077737807</v>
      </c>
      <c r="E12" s="58">
        <f t="shared" si="2"/>
        <v>4.1344244882127096E-2</v>
      </c>
      <c r="F12" s="58">
        <f t="shared" si="2"/>
        <v>0.43366073671743216</v>
      </c>
      <c r="G12" s="58">
        <f t="shared" si="2"/>
        <v>2.7926838245559703E-2</v>
      </c>
      <c r="H12" s="58">
        <f t="shared" si="2"/>
        <v>8.3398454432306687E-2</v>
      </c>
      <c r="I12" s="58" t="e">
        <f t="shared" si="2"/>
        <v>#DIV/0!</v>
      </c>
      <c r="J12" s="58">
        <f t="shared" si="2"/>
        <v>8.6166908499174938E-2</v>
      </c>
      <c r="K12" s="58">
        <f t="shared" si="2"/>
        <v>7.7949719260603206E-2</v>
      </c>
      <c r="L12" s="58">
        <f t="shared" si="2"/>
        <v>0.14239395627247572</v>
      </c>
      <c r="M12" s="58">
        <f t="shared" si="2"/>
        <v>0</v>
      </c>
      <c r="N12" s="58">
        <f t="shared" si="2"/>
        <v>0.1423939562724757</v>
      </c>
    </row>
    <row r="14" spans="1:17" ht="15" x14ac:dyDescent="0.25">
      <c r="A14" s="1" t="s">
        <v>10</v>
      </c>
      <c r="B14" s="19">
        <v>2024</v>
      </c>
      <c r="C14" s="13">
        <f>C2+C6+C10</f>
        <v>61901826</v>
      </c>
      <c r="D14" s="13">
        <f t="shared" ref="D14:N14" si="3">D2+D6+D10</f>
        <v>53233884</v>
      </c>
      <c r="E14" s="13">
        <f t="shared" si="3"/>
        <v>5189562</v>
      </c>
      <c r="F14" s="13">
        <f t="shared" si="3"/>
        <v>2145276</v>
      </c>
      <c r="G14" s="13">
        <f t="shared" si="3"/>
        <v>6019802</v>
      </c>
      <c r="H14" s="13">
        <f t="shared" si="3"/>
        <v>2545716</v>
      </c>
      <c r="I14" s="13">
        <f t="shared" si="3"/>
        <v>0</v>
      </c>
      <c r="J14" s="13">
        <f t="shared" si="3"/>
        <v>1700585</v>
      </c>
      <c r="K14" s="13">
        <f t="shared" si="3"/>
        <v>17600941</v>
      </c>
      <c r="L14" s="13">
        <f t="shared" si="3"/>
        <v>35632943</v>
      </c>
      <c r="M14" s="13"/>
      <c r="N14" s="13">
        <f t="shared" si="3"/>
        <v>73035.745936699997</v>
      </c>
    </row>
    <row r="15" spans="1:17" ht="15" x14ac:dyDescent="0.25">
      <c r="A15" s="1"/>
      <c r="B15" s="19">
        <v>2025</v>
      </c>
      <c r="C15" s="13">
        <f>C3+C7+C11</f>
        <v>76402822</v>
      </c>
      <c r="D15" s="13">
        <f t="shared" ref="D15:N15" si="4">D3+D7+D11</f>
        <v>59988689</v>
      </c>
      <c r="E15" s="13">
        <f t="shared" si="4"/>
        <v>5403826</v>
      </c>
      <c r="F15" s="13">
        <f t="shared" si="4"/>
        <v>2545411</v>
      </c>
      <c r="G15" s="13">
        <f t="shared" si="4"/>
        <v>6418100</v>
      </c>
      <c r="H15" s="13">
        <f t="shared" si="4"/>
        <v>3106970</v>
      </c>
      <c r="I15" s="13">
        <f t="shared" si="4"/>
        <v>0</v>
      </c>
      <c r="J15" s="13">
        <f t="shared" si="4"/>
        <v>1835100</v>
      </c>
      <c r="K15" s="13">
        <f t="shared" si="4"/>
        <v>19309407</v>
      </c>
      <c r="L15" s="13">
        <f t="shared" si="4"/>
        <v>40679282</v>
      </c>
      <c r="M15" s="13"/>
      <c r="N15" s="13">
        <f t="shared" si="4"/>
        <v>85004.104951000001</v>
      </c>
    </row>
    <row r="16" spans="1:17" s="44" customFormat="1" x14ac:dyDescent="0.2">
      <c r="A16" s="44" t="s">
        <v>9</v>
      </c>
      <c r="B16" s="49"/>
      <c r="C16" s="58">
        <f t="shared" ref="C16:L16" si="5">(C15-C14)/C14</f>
        <v>0.23425796841598825</v>
      </c>
      <c r="D16" s="58">
        <f t="shared" si="5"/>
        <v>0.12688920087063346</v>
      </c>
      <c r="E16" s="58">
        <f t="shared" si="5"/>
        <v>4.1287492085073846E-2</v>
      </c>
      <c r="F16" s="58">
        <f t="shared" si="5"/>
        <v>0.18651912387963135</v>
      </c>
      <c r="G16" s="58">
        <f t="shared" si="5"/>
        <v>6.6164634650774226E-2</v>
      </c>
      <c r="H16" s="58">
        <f t="shared" si="5"/>
        <v>0.2204699974388345</v>
      </c>
      <c r="I16" s="58" t="e">
        <f t="shared" si="5"/>
        <v>#DIV/0!</v>
      </c>
      <c r="J16" s="58">
        <f t="shared" si="5"/>
        <v>7.9099251140048871E-2</v>
      </c>
      <c r="K16" s="58">
        <f t="shared" si="5"/>
        <v>9.706674205657527E-2</v>
      </c>
      <c r="L16" s="58">
        <f t="shared" si="5"/>
        <v>0.14162004524857799</v>
      </c>
      <c r="M16" s="58"/>
      <c r="N16" s="58">
        <f t="shared" ref="N16" si="6">(N15-N14)/N14</f>
        <v>0.1638698812588697</v>
      </c>
    </row>
    <row r="18" spans="2:13" ht="15" x14ac:dyDescent="0.25">
      <c r="K18" s="15" t="s">
        <v>465</v>
      </c>
      <c r="L18" s="16">
        <v>2024</v>
      </c>
      <c r="M18" s="23">
        <f>(M2+M6+M10)/3</f>
        <v>1.8170999999999999</v>
      </c>
    </row>
    <row r="19" spans="2:13" ht="15" x14ac:dyDescent="0.25">
      <c r="K19" s="15"/>
      <c r="L19" s="16">
        <v>2025</v>
      </c>
      <c r="M19" s="23">
        <f>(M3+M7+M11)/3</f>
        <v>1.8840000000000001</v>
      </c>
    </row>
    <row r="20" spans="2:13" s="44" customFormat="1" ht="15" x14ac:dyDescent="0.25">
      <c r="B20" s="49"/>
      <c r="J20" s="46"/>
      <c r="K20" s="48" t="s">
        <v>466</v>
      </c>
      <c r="L20" s="48"/>
      <c r="M20" s="58">
        <f t="shared" ref="M20" si="7">(M19-M18)/M18</f>
        <v>3.6816906059105266E-2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  <row r="148" spans="2:10" s="44" customFormat="1" x14ac:dyDescent="0.2">
      <c r="B148" s="49"/>
      <c r="J148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26" sqref="N2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166</v>
      </c>
      <c r="B2" s="19">
        <v>2024</v>
      </c>
      <c r="C2" s="7">
        <v>593297290</v>
      </c>
      <c r="D2" s="7">
        <v>231103161</v>
      </c>
      <c r="E2" s="7">
        <v>9004729</v>
      </c>
      <c r="F2" s="7">
        <v>28604218</v>
      </c>
      <c r="G2" s="7">
        <v>15784305</v>
      </c>
      <c r="H2" s="7">
        <v>9117346</v>
      </c>
      <c r="I2" s="7">
        <v>0</v>
      </c>
      <c r="J2" s="7">
        <v>1225904</v>
      </c>
      <c r="K2" s="7">
        <v>63736502</v>
      </c>
      <c r="L2" s="7">
        <v>167366659</v>
      </c>
      <c r="M2" s="20">
        <v>5</v>
      </c>
      <c r="N2" s="7">
        <v>836833.29500000004</v>
      </c>
    </row>
    <row r="3" spans="1:17" s="21" customFormat="1" x14ac:dyDescent="0.2">
      <c r="A3" s="8" t="s">
        <v>166</v>
      </c>
      <c r="B3" s="19">
        <v>2025</v>
      </c>
      <c r="C3" s="7">
        <v>611446370</v>
      </c>
      <c r="D3" s="7">
        <v>251973276</v>
      </c>
      <c r="E3" s="7">
        <v>9909198</v>
      </c>
      <c r="F3" s="7">
        <v>28624367</v>
      </c>
      <c r="G3" s="7">
        <v>16061507</v>
      </c>
      <c r="H3" s="7">
        <v>10100468</v>
      </c>
      <c r="I3" s="7">
        <v>0</v>
      </c>
      <c r="J3" s="7">
        <v>1308666</v>
      </c>
      <c r="K3" s="7">
        <v>66004206</v>
      </c>
      <c r="L3" s="7">
        <v>185969070</v>
      </c>
      <c r="M3" s="20">
        <v>5.35</v>
      </c>
      <c r="N3" s="7">
        <v>994934.52449999982</v>
      </c>
    </row>
    <row r="4" spans="1:17" s="44" customFormat="1" x14ac:dyDescent="0.2">
      <c r="A4" s="44" t="s">
        <v>9</v>
      </c>
      <c r="B4" s="45"/>
      <c r="C4" s="58">
        <f>(C3-C2)/C2</f>
        <v>3.0590195347091505E-2</v>
      </c>
      <c r="D4" s="58">
        <f t="shared" ref="D4:N4" si="0">(D3-D2)/D2</f>
        <v>9.0306488711333552E-2</v>
      </c>
      <c r="E4" s="58">
        <f t="shared" si="0"/>
        <v>0.10044377793046298</v>
      </c>
      <c r="F4" s="58">
        <f t="shared" si="0"/>
        <v>7.0440660185151717E-4</v>
      </c>
      <c r="G4" s="58">
        <f t="shared" si="0"/>
        <v>1.7561875546626856E-2</v>
      </c>
      <c r="H4" s="58">
        <f t="shared" si="0"/>
        <v>0.1078298443428603</v>
      </c>
      <c r="I4" s="58" t="e">
        <f t="shared" si="0"/>
        <v>#DIV/0!</v>
      </c>
      <c r="J4" s="58">
        <f t="shared" si="0"/>
        <v>6.7510995967057785E-2</v>
      </c>
      <c r="K4" s="58">
        <f t="shared" si="0"/>
        <v>3.5579360787637827E-2</v>
      </c>
      <c r="L4" s="58">
        <f t="shared" si="0"/>
        <v>0.11114765097868148</v>
      </c>
      <c r="M4" s="58">
        <f t="shared" si="0"/>
        <v>6.9999999999999923E-2</v>
      </c>
      <c r="N4" s="58">
        <f t="shared" si="0"/>
        <v>0.18892798654718893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167</v>
      </c>
      <c r="B6" s="19">
        <v>2024</v>
      </c>
      <c r="C6" s="7">
        <v>8260183326</v>
      </c>
      <c r="D6" s="7">
        <v>5394401822</v>
      </c>
      <c r="E6" s="7">
        <v>13280233</v>
      </c>
      <c r="F6" s="7">
        <v>730202</v>
      </c>
      <c r="G6" s="7">
        <v>50150000</v>
      </c>
      <c r="H6" s="7">
        <v>50106898</v>
      </c>
      <c r="I6" s="7">
        <v>275000</v>
      </c>
      <c r="J6" s="7">
        <v>15184783</v>
      </c>
      <c r="K6" s="7">
        <v>129727116</v>
      </c>
      <c r="L6" s="7">
        <v>5264674706</v>
      </c>
      <c r="M6" s="20">
        <v>1.3349</v>
      </c>
      <c r="N6" s="7">
        <v>7027814.2650394002</v>
      </c>
    </row>
    <row r="7" spans="1:17" s="21" customFormat="1" x14ac:dyDescent="0.2">
      <c r="A7" s="8" t="s">
        <v>167</v>
      </c>
      <c r="B7" s="19">
        <v>2025</v>
      </c>
      <c r="C7" s="7">
        <v>8580201013</v>
      </c>
      <c r="D7" s="7">
        <v>5896157539</v>
      </c>
      <c r="E7" s="7">
        <v>14144759</v>
      </c>
      <c r="F7" s="7">
        <v>737006</v>
      </c>
      <c r="G7" s="7">
        <v>49750000</v>
      </c>
      <c r="H7" s="7">
        <v>51145728</v>
      </c>
      <c r="I7" s="7">
        <v>175000</v>
      </c>
      <c r="J7" s="7">
        <v>19754100</v>
      </c>
      <c r="K7" s="7">
        <v>135706593</v>
      </c>
      <c r="L7" s="7">
        <v>5760450946</v>
      </c>
      <c r="M7" s="20">
        <v>1.2809999999999999</v>
      </c>
      <c r="N7" s="7">
        <v>7379137.6618259996</v>
      </c>
    </row>
    <row r="8" spans="1:17" s="44" customFormat="1" x14ac:dyDescent="0.2">
      <c r="A8" s="44" t="s">
        <v>9</v>
      </c>
      <c r="B8" s="45"/>
      <c r="C8" s="58">
        <f>(C7-C6)/C6</f>
        <v>3.8742201519027158E-2</v>
      </c>
      <c r="D8" s="58">
        <f t="shared" ref="D8:N8" si="1">(D7-D6)/D6</f>
        <v>9.3014153108448211E-2</v>
      </c>
      <c r="E8" s="58">
        <f t="shared" si="1"/>
        <v>6.5098707229007208E-2</v>
      </c>
      <c r="F8" s="58">
        <f t="shared" si="1"/>
        <v>9.3179695481524286E-3</v>
      </c>
      <c r="G8" s="58">
        <f t="shared" si="1"/>
        <v>-7.9760717846460612E-3</v>
      </c>
      <c r="H8" s="58">
        <f t="shared" si="1"/>
        <v>2.0732275224860257E-2</v>
      </c>
      <c r="I8" s="58">
        <f t="shared" si="1"/>
        <v>-0.36363636363636365</v>
      </c>
      <c r="J8" s="58">
        <f t="shared" si="1"/>
        <v>0.30091421128639112</v>
      </c>
      <c r="K8" s="58">
        <f t="shared" si="1"/>
        <v>4.6092730528288321E-2</v>
      </c>
      <c r="L8" s="58">
        <f t="shared" si="1"/>
        <v>9.4170346258046655E-2</v>
      </c>
      <c r="M8" s="58">
        <f t="shared" si="1"/>
        <v>-4.0377556371263813E-2</v>
      </c>
      <c r="N8" s="58">
        <f t="shared" si="1"/>
        <v>4.9990421422247105E-2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168</v>
      </c>
      <c r="B10" s="19">
        <v>2024</v>
      </c>
      <c r="C10" s="7">
        <v>1032199192</v>
      </c>
      <c r="D10" s="7">
        <v>637163994</v>
      </c>
      <c r="E10" s="7">
        <v>0</v>
      </c>
      <c r="F10" s="7">
        <v>0</v>
      </c>
      <c r="G10" s="7">
        <v>5925000</v>
      </c>
      <c r="H10" s="7">
        <v>5925000</v>
      </c>
      <c r="I10" s="7">
        <v>0</v>
      </c>
      <c r="J10" s="7">
        <v>2941068</v>
      </c>
      <c r="K10" s="7">
        <v>14791068</v>
      </c>
      <c r="L10" s="7">
        <v>622372926</v>
      </c>
      <c r="M10" s="20">
        <v>0.7</v>
      </c>
      <c r="N10" s="7">
        <v>435661.04819999996</v>
      </c>
    </row>
    <row r="11" spans="1:17" s="21" customFormat="1" x14ac:dyDescent="0.2">
      <c r="A11" s="8" t="s">
        <v>168</v>
      </c>
      <c r="B11" s="19">
        <v>2025</v>
      </c>
      <c r="C11" s="7">
        <v>1071678851</v>
      </c>
      <c r="D11" s="7">
        <v>708193820</v>
      </c>
      <c r="E11" s="7"/>
      <c r="F11" s="7"/>
      <c r="G11" s="7">
        <v>6300000</v>
      </c>
      <c r="H11" s="7">
        <v>6481944</v>
      </c>
      <c r="I11" s="7">
        <v>0</v>
      </c>
      <c r="J11" s="7">
        <v>3035438</v>
      </c>
      <c r="K11" s="7">
        <v>15817382</v>
      </c>
      <c r="L11" s="7">
        <v>692376438</v>
      </c>
      <c r="M11" s="20">
        <v>0.7</v>
      </c>
      <c r="N11" s="7">
        <v>484663.50659999996</v>
      </c>
    </row>
    <row r="12" spans="1:17" s="44" customFormat="1" x14ac:dyDescent="0.2">
      <c r="A12" s="44" t="s">
        <v>9</v>
      </c>
      <c r="B12" s="45"/>
      <c r="C12" s="58">
        <f>(C11-C10)/C10</f>
        <v>3.8248101050635197E-2</v>
      </c>
      <c r="D12" s="58">
        <f t="shared" ref="D12:N12" si="2">(D11-D10)/D10</f>
        <v>0.11147809146290209</v>
      </c>
      <c r="E12" s="58" t="e">
        <f t="shared" si="2"/>
        <v>#DIV/0!</v>
      </c>
      <c r="F12" s="58" t="e">
        <f t="shared" si="2"/>
        <v>#DIV/0!</v>
      </c>
      <c r="G12" s="58">
        <f t="shared" si="2"/>
        <v>6.3291139240506333E-2</v>
      </c>
      <c r="H12" s="58">
        <f t="shared" si="2"/>
        <v>9.3998987341772158E-2</v>
      </c>
      <c r="I12" s="58" t="e">
        <f t="shared" si="2"/>
        <v>#DIV/0!</v>
      </c>
      <c r="J12" s="58">
        <f t="shared" si="2"/>
        <v>3.208698336794661E-2</v>
      </c>
      <c r="K12" s="58">
        <f t="shared" si="2"/>
        <v>6.9387416784237627E-2</v>
      </c>
      <c r="L12" s="58">
        <f t="shared" si="2"/>
        <v>0.11247840173561792</v>
      </c>
      <c r="M12" s="58">
        <f t="shared" si="2"/>
        <v>0</v>
      </c>
      <c r="N12" s="58">
        <f t="shared" si="2"/>
        <v>0.11247840173561793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169</v>
      </c>
      <c r="B14" s="19">
        <v>2024</v>
      </c>
      <c r="C14" s="7">
        <v>4319446211</v>
      </c>
      <c r="D14" s="7">
        <v>2961833464</v>
      </c>
      <c r="E14" s="7">
        <v>68982023</v>
      </c>
      <c r="F14" s="7">
        <v>45554874</v>
      </c>
      <c r="G14" s="7">
        <v>229448482</v>
      </c>
      <c r="H14" s="7">
        <v>221297721</v>
      </c>
      <c r="I14" s="7">
        <v>22471018</v>
      </c>
      <c r="J14" s="7">
        <v>76109761</v>
      </c>
      <c r="K14" s="7">
        <v>663863879</v>
      </c>
      <c r="L14" s="7">
        <v>2297969585</v>
      </c>
      <c r="M14" s="20">
        <v>3.1955</v>
      </c>
      <c r="N14" s="7">
        <v>7343161.8088675002</v>
      </c>
    </row>
    <row r="15" spans="1:17" s="21" customFormat="1" x14ac:dyDescent="0.2">
      <c r="A15" s="8" t="s">
        <v>169</v>
      </c>
      <c r="B15" s="19">
        <v>2025</v>
      </c>
      <c r="C15" s="7">
        <v>4426308825</v>
      </c>
      <c r="D15" s="7">
        <v>3181383932</v>
      </c>
      <c r="E15" s="7">
        <v>68760427</v>
      </c>
      <c r="F15" s="7">
        <v>45825578</v>
      </c>
      <c r="G15" s="7">
        <v>231883167</v>
      </c>
      <c r="H15" s="7">
        <v>231332640</v>
      </c>
      <c r="I15" s="7">
        <v>21923454</v>
      </c>
      <c r="J15" s="7">
        <v>91430016</v>
      </c>
      <c r="K15" s="7">
        <v>691155282</v>
      </c>
      <c r="L15" s="7">
        <v>2490228650</v>
      </c>
      <c r="M15" s="20">
        <v>3.4455</v>
      </c>
      <c r="N15" s="7">
        <v>8580082.8135749996</v>
      </c>
    </row>
    <row r="16" spans="1:17" s="44" customFormat="1" x14ac:dyDescent="0.2">
      <c r="A16" s="44" t="s">
        <v>9</v>
      </c>
      <c r="B16" s="45"/>
      <c r="C16" s="58">
        <f>(C15-C14)/C14</f>
        <v>2.473988765686241E-2</v>
      </c>
      <c r="D16" s="58">
        <f t="shared" ref="D16:N16" si="3">(D15-D14)/D14</f>
        <v>7.4126540424556436E-2</v>
      </c>
      <c r="E16" s="58">
        <f t="shared" si="3"/>
        <v>-3.2123731714855624E-3</v>
      </c>
      <c r="F16" s="58">
        <f t="shared" si="3"/>
        <v>5.9423718305092891E-3</v>
      </c>
      <c r="G16" s="58">
        <f t="shared" si="3"/>
        <v>1.0611031194357608E-2</v>
      </c>
      <c r="H16" s="58">
        <f t="shared" si="3"/>
        <v>4.5345785553751815E-2</v>
      </c>
      <c r="I16" s="58">
        <f t="shared" si="3"/>
        <v>-2.4367565367977545E-2</v>
      </c>
      <c r="J16" s="58">
        <f t="shared" si="3"/>
        <v>0.20129159254619128</v>
      </c>
      <c r="K16" s="58">
        <f t="shared" si="3"/>
        <v>4.1109938141400217E-2</v>
      </c>
      <c r="L16" s="58">
        <f t="shared" si="3"/>
        <v>8.3664756163428514E-2</v>
      </c>
      <c r="M16" s="58">
        <f t="shared" si="3"/>
        <v>7.8235017994054135E-2</v>
      </c>
      <c r="N16" s="58">
        <f t="shared" si="3"/>
        <v>0.16844528786139654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170</v>
      </c>
      <c r="B18" s="19">
        <v>2024</v>
      </c>
      <c r="C18" s="7">
        <v>7063288594</v>
      </c>
      <c r="D18" s="7">
        <v>5281323736</v>
      </c>
      <c r="E18" s="7">
        <v>311901742</v>
      </c>
      <c r="F18" s="7">
        <v>168711729</v>
      </c>
      <c r="G18" s="7">
        <v>106664644</v>
      </c>
      <c r="H18" s="7">
        <v>99040856</v>
      </c>
      <c r="I18" s="7">
        <v>3519140</v>
      </c>
      <c r="J18" s="7">
        <v>34571547</v>
      </c>
      <c r="K18" s="7">
        <v>724409658</v>
      </c>
      <c r="L18" s="7">
        <v>4556914078</v>
      </c>
      <c r="M18" s="20">
        <v>2.7679999999999998</v>
      </c>
      <c r="N18" s="7">
        <v>12613538.167903999</v>
      </c>
    </row>
    <row r="19" spans="1:14" s="21" customFormat="1" x14ac:dyDescent="0.2">
      <c r="A19" s="8" t="s">
        <v>170</v>
      </c>
      <c r="B19" s="19">
        <v>2025</v>
      </c>
      <c r="C19" s="7">
        <v>7382588484</v>
      </c>
      <c r="D19" s="7">
        <v>5643040025</v>
      </c>
      <c r="E19" s="7">
        <v>315735407</v>
      </c>
      <c r="F19" s="7">
        <v>171791462</v>
      </c>
      <c r="G19" s="7">
        <v>106647366</v>
      </c>
      <c r="H19" s="7">
        <v>102764376</v>
      </c>
      <c r="I19" s="7">
        <v>3723723</v>
      </c>
      <c r="J19" s="7">
        <v>41104538</v>
      </c>
      <c r="K19" s="7">
        <v>741766872</v>
      </c>
      <c r="L19" s="7">
        <v>4901273153</v>
      </c>
      <c r="M19" s="20">
        <v>2.9815999999999998</v>
      </c>
      <c r="N19" s="7">
        <v>14613636.032984799</v>
      </c>
    </row>
    <row r="20" spans="1:14" s="44" customFormat="1" x14ac:dyDescent="0.2">
      <c r="A20" s="44" t="s">
        <v>9</v>
      </c>
      <c r="B20" s="45"/>
      <c r="C20" s="58">
        <f>(C19-C18)/C18</f>
        <v>4.520555627179574E-2</v>
      </c>
      <c r="D20" s="58">
        <f t="shared" ref="D20:N20" si="4">(D19-D18)/D18</f>
        <v>6.8489702029506494E-2</v>
      </c>
      <c r="E20" s="58">
        <f t="shared" si="4"/>
        <v>1.2291258700312101E-2</v>
      </c>
      <c r="F20" s="58">
        <f t="shared" si="4"/>
        <v>1.8254409567458111E-2</v>
      </c>
      <c r="G20" s="58">
        <f t="shared" si="4"/>
        <v>-1.6198432162769887E-4</v>
      </c>
      <c r="H20" s="58">
        <f t="shared" si="4"/>
        <v>3.7595797839227077E-2</v>
      </c>
      <c r="I20" s="58">
        <f t="shared" si="4"/>
        <v>5.8134373739038514E-2</v>
      </c>
      <c r="J20" s="58">
        <f t="shared" si="4"/>
        <v>0.18897016670963554</v>
      </c>
      <c r="K20" s="58">
        <f t="shared" si="4"/>
        <v>2.3960495015929232E-2</v>
      </c>
      <c r="L20" s="58">
        <f t="shared" si="4"/>
        <v>7.5568481017122213E-2</v>
      </c>
      <c r="M20" s="58">
        <f t="shared" si="4"/>
        <v>7.7167630057803485E-2</v>
      </c>
      <c r="N20" s="58">
        <f t="shared" si="4"/>
        <v>0.15856755166208514</v>
      </c>
    </row>
    <row r="22" spans="1:14" ht="15" x14ac:dyDescent="0.25">
      <c r="A22" s="1" t="s">
        <v>10</v>
      </c>
      <c r="B22" s="19">
        <v>2024</v>
      </c>
      <c r="C22" s="13">
        <f>C2+C6+C10+C14+C18</f>
        <v>21268414613</v>
      </c>
      <c r="D22" s="13">
        <f t="shared" ref="D22:N22" si="5">D2+D6+D10+D14+D18</f>
        <v>14505826177</v>
      </c>
      <c r="E22" s="13">
        <f t="shared" si="5"/>
        <v>403168727</v>
      </c>
      <c r="F22" s="13">
        <f t="shared" si="5"/>
        <v>243601023</v>
      </c>
      <c r="G22" s="13">
        <f t="shared" si="5"/>
        <v>407972431</v>
      </c>
      <c r="H22" s="13">
        <f t="shared" si="5"/>
        <v>385487821</v>
      </c>
      <c r="I22" s="13">
        <f t="shared" si="5"/>
        <v>26265158</v>
      </c>
      <c r="J22" s="13">
        <f t="shared" si="5"/>
        <v>130033063</v>
      </c>
      <c r="K22" s="13">
        <f t="shared" si="5"/>
        <v>1596528223</v>
      </c>
      <c r="L22" s="13">
        <f t="shared" si="5"/>
        <v>12909297954</v>
      </c>
      <c r="M22" s="13"/>
      <c r="N22" s="13">
        <f t="shared" si="5"/>
        <v>28257008.585010901</v>
      </c>
    </row>
    <row r="23" spans="1:14" ht="15" x14ac:dyDescent="0.25">
      <c r="A23" s="1"/>
      <c r="B23" s="19">
        <v>2025</v>
      </c>
      <c r="C23" s="13">
        <f>C3+C7+C11+C15+C19</f>
        <v>22072223543</v>
      </c>
      <c r="D23" s="13">
        <f t="shared" ref="D23:N23" si="6">D3+D7+D11+D15+D19</f>
        <v>15680748592</v>
      </c>
      <c r="E23" s="13">
        <f t="shared" si="6"/>
        <v>408549791</v>
      </c>
      <c r="F23" s="13">
        <f t="shared" si="6"/>
        <v>246978413</v>
      </c>
      <c r="G23" s="13">
        <f t="shared" si="6"/>
        <v>410642040</v>
      </c>
      <c r="H23" s="13">
        <f t="shared" si="6"/>
        <v>401825156</v>
      </c>
      <c r="I23" s="13">
        <f t="shared" si="6"/>
        <v>25822177</v>
      </c>
      <c r="J23" s="13">
        <f t="shared" si="6"/>
        <v>156632758</v>
      </c>
      <c r="K23" s="13">
        <f t="shared" si="6"/>
        <v>1650450335</v>
      </c>
      <c r="L23" s="13">
        <f t="shared" si="6"/>
        <v>14030298257</v>
      </c>
      <c r="M23" s="13"/>
      <c r="N23" s="13">
        <f t="shared" si="6"/>
        <v>32052454.539485797</v>
      </c>
    </row>
    <row r="24" spans="1:14" s="44" customFormat="1" ht="15" x14ac:dyDescent="0.25">
      <c r="A24" s="48" t="s">
        <v>9</v>
      </c>
      <c r="B24" s="49"/>
      <c r="C24" s="58">
        <f t="shared" ref="C24:L24" si="7">(C23-C22)/C22</f>
        <v>3.7793551829137462E-2</v>
      </c>
      <c r="D24" s="58">
        <f t="shared" si="7"/>
        <v>8.0996587210104692E-2</v>
      </c>
      <c r="E24" s="58">
        <f t="shared" si="7"/>
        <v>1.3346928071630912E-2</v>
      </c>
      <c r="F24" s="58">
        <f t="shared" si="7"/>
        <v>1.3864432745013554E-2</v>
      </c>
      <c r="G24" s="58">
        <f t="shared" si="7"/>
        <v>6.5436014719337738E-3</v>
      </c>
      <c r="H24" s="58">
        <f t="shared" si="7"/>
        <v>4.2380936854552402E-2</v>
      </c>
      <c r="I24" s="58">
        <f t="shared" si="7"/>
        <v>-1.6865727592424915E-2</v>
      </c>
      <c r="J24" s="58">
        <f t="shared" si="7"/>
        <v>0.20456101230192508</v>
      </c>
      <c r="K24" s="58">
        <f t="shared" si="7"/>
        <v>3.3774606188092422E-2</v>
      </c>
      <c r="L24" s="58">
        <f t="shared" si="7"/>
        <v>8.6836658894580199E-2</v>
      </c>
      <c r="M24" s="58"/>
      <c r="N24" s="58">
        <f t="shared" ref="N24" si="8">(N23-N22)/N22</f>
        <v>0.13431874584517106</v>
      </c>
    </row>
    <row r="26" spans="1:14" ht="15" x14ac:dyDescent="0.25">
      <c r="K26" s="15" t="s">
        <v>465</v>
      </c>
      <c r="L26" s="16">
        <v>2024</v>
      </c>
      <c r="M26" s="23">
        <f>(M2+M6+M10+M14+M18)/5</f>
        <v>2.5996800000000002</v>
      </c>
    </row>
    <row r="27" spans="1:14" ht="15" x14ac:dyDescent="0.25">
      <c r="K27" s="15"/>
      <c r="L27" s="16">
        <v>2025</v>
      </c>
      <c r="M27" s="23">
        <f>(M3+M7+M11+M15+M19)/5</f>
        <v>2.75162</v>
      </c>
    </row>
    <row r="28" spans="1:14" s="44" customFormat="1" ht="15" x14ac:dyDescent="0.25">
      <c r="B28" s="49"/>
      <c r="J28" s="46"/>
      <c r="K28" s="48" t="s">
        <v>466</v>
      </c>
      <c r="L28" s="48"/>
      <c r="M28" s="58">
        <f t="shared" ref="M28" si="9">(M27-M26)/M26</f>
        <v>5.8445654849827569E-2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42" sqref="M42:M43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171</v>
      </c>
      <c r="B2" s="19">
        <v>2024</v>
      </c>
      <c r="C2" s="7">
        <v>28882814</v>
      </c>
      <c r="D2" s="7">
        <v>22228195</v>
      </c>
      <c r="E2" s="7">
        <v>622917</v>
      </c>
      <c r="F2" s="7">
        <v>1433104</v>
      </c>
      <c r="G2" s="7">
        <v>2790026</v>
      </c>
      <c r="H2" s="7">
        <v>1135495</v>
      </c>
      <c r="I2" s="7">
        <v>0</v>
      </c>
      <c r="J2" s="7">
        <v>886443</v>
      </c>
      <c r="K2" s="7">
        <v>6867985</v>
      </c>
      <c r="L2" s="7">
        <v>15360210</v>
      </c>
      <c r="M2" s="20">
        <v>1.5389999999999999</v>
      </c>
      <c r="N2" s="7">
        <v>23639.363189999996</v>
      </c>
    </row>
    <row r="3" spans="1:17" s="21" customFormat="1" x14ac:dyDescent="0.2">
      <c r="A3" s="8" t="s">
        <v>171</v>
      </c>
      <c r="B3" s="19">
        <v>2025</v>
      </c>
      <c r="C3" s="7">
        <v>28725215</v>
      </c>
      <c r="D3" s="7">
        <v>23072643</v>
      </c>
      <c r="E3" s="7">
        <v>632975</v>
      </c>
      <c r="F3" s="7">
        <v>1412384</v>
      </c>
      <c r="G3" s="7">
        <v>2784944</v>
      </c>
      <c r="H3" s="7">
        <v>1240161</v>
      </c>
      <c r="I3" s="7">
        <v>60111</v>
      </c>
      <c r="J3" s="7">
        <v>869849</v>
      </c>
      <c r="K3" s="7">
        <v>7000424</v>
      </c>
      <c r="L3" s="7">
        <v>16072219</v>
      </c>
      <c r="M3" s="20">
        <v>1.5575000000000001</v>
      </c>
      <c r="N3" s="7">
        <v>25032.481092500002</v>
      </c>
    </row>
    <row r="4" spans="1:17" s="44" customFormat="1" x14ac:dyDescent="0.2">
      <c r="A4" s="44" t="s">
        <v>9</v>
      </c>
      <c r="B4" s="45"/>
      <c r="C4" s="58">
        <f>(C3-C2)/C2</f>
        <v>-5.456497417460778E-3</v>
      </c>
      <c r="D4" s="58">
        <f t="shared" ref="D4:N4" si="0">(D3-D2)/D2</f>
        <v>3.7989949251389959E-2</v>
      </c>
      <c r="E4" s="58">
        <f t="shared" si="0"/>
        <v>1.6146613433250336E-2</v>
      </c>
      <c r="F4" s="58">
        <f t="shared" si="0"/>
        <v>-1.4458127253848988E-2</v>
      </c>
      <c r="G4" s="58">
        <f t="shared" si="0"/>
        <v>-1.8214884019001974E-3</v>
      </c>
      <c r="H4" s="58">
        <f t="shared" si="0"/>
        <v>9.2176539746982589E-2</v>
      </c>
      <c r="I4" s="58" t="e">
        <f t="shared" si="0"/>
        <v>#DIV/0!</v>
      </c>
      <c r="J4" s="58">
        <f t="shared" si="0"/>
        <v>-1.871975975894671E-2</v>
      </c>
      <c r="K4" s="58">
        <f t="shared" si="0"/>
        <v>1.9283530759021752E-2</v>
      </c>
      <c r="L4" s="58">
        <f t="shared" si="0"/>
        <v>4.6354118856447926E-2</v>
      </c>
      <c r="M4" s="58">
        <f t="shared" si="0"/>
        <v>1.2020792722547228E-2</v>
      </c>
      <c r="N4" s="58">
        <f t="shared" si="0"/>
        <v>5.8932124833604951E-2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172</v>
      </c>
      <c r="B6" s="19">
        <v>2024</v>
      </c>
      <c r="C6" s="7">
        <v>21108179</v>
      </c>
      <c r="D6" s="7">
        <v>16433300</v>
      </c>
      <c r="E6" s="7">
        <v>682679</v>
      </c>
      <c r="F6" s="7">
        <v>1234125</v>
      </c>
      <c r="G6" s="7">
        <v>1164980</v>
      </c>
      <c r="H6" s="7">
        <v>390788</v>
      </c>
      <c r="I6" s="7">
        <v>0</v>
      </c>
      <c r="J6" s="7">
        <v>419191</v>
      </c>
      <c r="K6" s="7">
        <v>3891763</v>
      </c>
      <c r="L6" s="7">
        <v>12541537</v>
      </c>
      <c r="M6" s="20">
        <v>2.9399000000000002</v>
      </c>
      <c r="N6" s="7">
        <v>36870.864626299997</v>
      </c>
    </row>
    <row r="7" spans="1:17" s="21" customFormat="1" x14ac:dyDescent="0.2">
      <c r="A7" s="8" t="s">
        <v>172</v>
      </c>
      <c r="B7" s="19">
        <v>2025</v>
      </c>
      <c r="C7" s="7">
        <v>20635962</v>
      </c>
      <c r="D7" s="7">
        <v>16415065</v>
      </c>
      <c r="E7" s="7">
        <v>715160</v>
      </c>
      <c r="F7" s="7">
        <v>1257451</v>
      </c>
      <c r="G7" s="7">
        <v>1191865</v>
      </c>
      <c r="H7" s="7">
        <v>468578</v>
      </c>
      <c r="I7" s="7">
        <v>0</v>
      </c>
      <c r="J7" s="7">
        <v>817728</v>
      </c>
      <c r="K7" s="7">
        <v>4450782</v>
      </c>
      <c r="L7" s="7">
        <v>11964283</v>
      </c>
      <c r="M7" s="20">
        <v>2.9399000000000002</v>
      </c>
      <c r="N7" s="7">
        <v>35173.7955917</v>
      </c>
    </row>
    <row r="8" spans="1:17" s="44" customFormat="1" x14ac:dyDescent="0.2">
      <c r="A8" s="44" t="s">
        <v>9</v>
      </c>
      <c r="B8" s="45"/>
      <c r="C8" s="58">
        <f>(C7-C6)/C6</f>
        <v>-2.2371280819629205E-2</v>
      </c>
      <c r="D8" s="58">
        <f t="shared" ref="D8:N8" si="1">(D7-D6)/D6</f>
        <v>-1.1096371392234061E-3</v>
      </c>
      <c r="E8" s="58">
        <f t="shared" si="1"/>
        <v>4.7578730267080135E-2</v>
      </c>
      <c r="F8" s="58">
        <f t="shared" si="1"/>
        <v>1.8900840676592728E-2</v>
      </c>
      <c r="G8" s="58">
        <f t="shared" si="1"/>
        <v>2.3077649401706465E-2</v>
      </c>
      <c r="H8" s="58">
        <f t="shared" si="1"/>
        <v>0.19905933652005692</v>
      </c>
      <c r="I8" s="58" t="e">
        <f t="shared" si="1"/>
        <v>#DIV/0!</v>
      </c>
      <c r="J8" s="58">
        <f t="shared" si="1"/>
        <v>0.95072890400795818</v>
      </c>
      <c r="K8" s="58">
        <f t="shared" si="1"/>
        <v>0.14364158351883197</v>
      </c>
      <c r="L8" s="58">
        <f t="shared" si="1"/>
        <v>-4.6027372881011316E-2</v>
      </c>
      <c r="M8" s="58">
        <f t="shared" si="1"/>
        <v>0</v>
      </c>
      <c r="N8" s="58">
        <f t="shared" si="1"/>
        <v>-4.6027372881011247E-2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173</v>
      </c>
      <c r="B10" s="19">
        <v>2024</v>
      </c>
      <c r="C10" s="7">
        <v>47734680</v>
      </c>
      <c r="D10" s="7">
        <v>38594254</v>
      </c>
      <c r="E10" s="7">
        <v>5189657</v>
      </c>
      <c r="F10" s="7">
        <v>4358830</v>
      </c>
      <c r="G10" s="7">
        <v>4099702</v>
      </c>
      <c r="H10" s="7">
        <v>1778805</v>
      </c>
      <c r="I10" s="7">
        <v>0</v>
      </c>
      <c r="J10" s="7">
        <v>861955</v>
      </c>
      <c r="K10" s="7">
        <v>16288949</v>
      </c>
      <c r="L10" s="7">
        <v>22305305</v>
      </c>
      <c r="M10" s="20">
        <v>4.53</v>
      </c>
      <c r="N10" s="7">
        <v>101043.03165</v>
      </c>
    </row>
    <row r="11" spans="1:17" s="21" customFormat="1" x14ac:dyDescent="0.2">
      <c r="A11" s="8" t="s">
        <v>173</v>
      </c>
      <c r="B11" s="19">
        <v>2025</v>
      </c>
      <c r="C11" s="7">
        <v>49165087</v>
      </c>
      <c r="D11" s="7">
        <v>41104092</v>
      </c>
      <c r="E11" s="7">
        <v>5369673</v>
      </c>
      <c r="F11" s="7">
        <v>4580628</v>
      </c>
      <c r="G11" s="7">
        <v>4057720</v>
      </c>
      <c r="H11" s="7">
        <v>1973718</v>
      </c>
      <c r="I11" s="7">
        <v>0</v>
      </c>
      <c r="J11" s="7">
        <v>856462</v>
      </c>
      <c r="K11" s="7">
        <v>16838201</v>
      </c>
      <c r="L11" s="7">
        <v>24265891</v>
      </c>
      <c r="M11" s="20">
        <v>4.53</v>
      </c>
      <c r="N11" s="7">
        <v>109924.48623000001</v>
      </c>
    </row>
    <row r="12" spans="1:17" s="44" customFormat="1" x14ac:dyDescent="0.2">
      <c r="A12" s="44" t="s">
        <v>9</v>
      </c>
      <c r="B12" s="45"/>
      <c r="C12" s="58">
        <f>(C11-C10)/C10</f>
        <v>2.9965781691633841E-2</v>
      </c>
      <c r="D12" s="58">
        <f t="shared" ref="D12:N12" si="2">(D11-D10)/D10</f>
        <v>6.5031390424077115E-2</v>
      </c>
      <c r="E12" s="58">
        <f t="shared" si="2"/>
        <v>3.4687456223022058E-2</v>
      </c>
      <c r="F12" s="58">
        <f t="shared" si="2"/>
        <v>5.0884755771617614E-2</v>
      </c>
      <c r="G12" s="58">
        <f t="shared" si="2"/>
        <v>-1.0240256486934904E-2</v>
      </c>
      <c r="H12" s="58">
        <f t="shared" si="2"/>
        <v>0.10957524855169622</v>
      </c>
      <c r="I12" s="58" t="e">
        <f t="shared" si="2"/>
        <v>#DIV/0!</v>
      </c>
      <c r="J12" s="58">
        <f t="shared" si="2"/>
        <v>-6.372722473911051E-3</v>
      </c>
      <c r="K12" s="58">
        <f t="shared" si="2"/>
        <v>3.371930257747139E-2</v>
      </c>
      <c r="L12" s="58">
        <f t="shared" si="2"/>
        <v>8.7897744505174888E-2</v>
      </c>
      <c r="M12" s="58">
        <f t="shared" si="2"/>
        <v>0</v>
      </c>
      <c r="N12" s="58">
        <f t="shared" si="2"/>
        <v>8.789774450517493E-2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174</v>
      </c>
      <c r="B14" s="19">
        <v>2024</v>
      </c>
      <c r="C14" s="7">
        <v>179384825</v>
      </c>
      <c r="D14" s="7">
        <v>157090376</v>
      </c>
      <c r="E14" s="7">
        <v>8211543</v>
      </c>
      <c r="F14" s="7">
        <v>20179943</v>
      </c>
      <c r="G14" s="7">
        <v>9455031</v>
      </c>
      <c r="H14" s="7">
        <v>5350507</v>
      </c>
      <c r="I14" s="7">
        <v>0</v>
      </c>
      <c r="J14" s="7">
        <v>2974993</v>
      </c>
      <c r="K14" s="7">
        <v>46172017</v>
      </c>
      <c r="L14" s="7">
        <v>110918359</v>
      </c>
      <c r="M14" s="20">
        <v>4</v>
      </c>
      <c r="N14" s="7">
        <v>443673.43599999999</v>
      </c>
    </row>
    <row r="15" spans="1:17" s="21" customFormat="1" x14ac:dyDescent="0.2">
      <c r="A15" s="8" t="s">
        <v>174</v>
      </c>
      <c r="B15" s="19">
        <v>2025</v>
      </c>
      <c r="C15" s="7">
        <v>179539536</v>
      </c>
      <c r="D15" s="7">
        <v>161204089</v>
      </c>
      <c r="E15" s="7">
        <v>8556637</v>
      </c>
      <c r="F15" s="7">
        <v>21328611</v>
      </c>
      <c r="G15" s="7">
        <v>9621849</v>
      </c>
      <c r="H15" s="7">
        <v>5789445</v>
      </c>
      <c r="I15" s="7">
        <v>0</v>
      </c>
      <c r="J15" s="7">
        <v>3329618</v>
      </c>
      <c r="K15" s="7">
        <v>48626160</v>
      </c>
      <c r="L15" s="7">
        <v>112577929</v>
      </c>
      <c r="M15" s="20">
        <v>4</v>
      </c>
      <c r="N15" s="7">
        <v>450311.71600000001</v>
      </c>
    </row>
    <row r="16" spans="1:17" s="44" customFormat="1" x14ac:dyDescent="0.2">
      <c r="A16" s="44" t="s">
        <v>9</v>
      </c>
      <c r="B16" s="45"/>
      <c r="C16" s="58">
        <f>(C15-C14)/C14</f>
        <v>8.6245310884017082E-4</v>
      </c>
      <c r="D16" s="58">
        <f t="shared" ref="D16:N16" si="3">(D15-D14)/D14</f>
        <v>2.6186919305610422E-2</v>
      </c>
      <c r="E16" s="58">
        <f t="shared" si="3"/>
        <v>4.2025475601844865E-2</v>
      </c>
      <c r="F16" s="58">
        <f t="shared" si="3"/>
        <v>5.6921270788525019E-2</v>
      </c>
      <c r="G16" s="58">
        <f t="shared" si="3"/>
        <v>1.764330545293823E-2</v>
      </c>
      <c r="H16" s="58">
        <f t="shared" si="3"/>
        <v>8.20367116611566E-2</v>
      </c>
      <c r="I16" s="58" t="e">
        <f t="shared" si="3"/>
        <v>#DIV/0!</v>
      </c>
      <c r="J16" s="58">
        <f t="shared" si="3"/>
        <v>0.11920196114747161</v>
      </c>
      <c r="K16" s="58">
        <f t="shared" si="3"/>
        <v>5.3152172234537644E-2</v>
      </c>
      <c r="L16" s="58">
        <f t="shared" si="3"/>
        <v>1.4962085762556225E-2</v>
      </c>
      <c r="M16" s="58">
        <f t="shared" si="3"/>
        <v>0</v>
      </c>
      <c r="N16" s="58">
        <f t="shared" si="3"/>
        <v>1.4962085762556287E-2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175</v>
      </c>
      <c r="B18" s="19">
        <v>2024</v>
      </c>
      <c r="C18" s="7">
        <v>39823334</v>
      </c>
      <c r="D18" s="7">
        <v>28946079</v>
      </c>
      <c r="E18" s="7">
        <v>2841599</v>
      </c>
      <c r="F18" s="7">
        <v>774627</v>
      </c>
      <c r="G18" s="7">
        <v>3500180</v>
      </c>
      <c r="H18" s="7">
        <v>1852669</v>
      </c>
      <c r="I18" s="7">
        <v>70000</v>
      </c>
      <c r="J18" s="7">
        <v>899013</v>
      </c>
      <c r="K18" s="7">
        <v>9938088</v>
      </c>
      <c r="L18" s="7">
        <v>19007991</v>
      </c>
      <c r="M18" s="20">
        <v>1</v>
      </c>
      <c r="N18" s="7">
        <v>19007.991000000002</v>
      </c>
    </row>
    <row r="19" spans="1:14" s="21" customFormat="1" x14ac:dyDescent="0.2">
      <c r="A19" s="8" t="s">
        <v>175</v>
      </c>
      <c r="B19" s="19">
        <v>2025</v>
      </c>
      <c r="C19" s="7">
        <v>41364668</v>
      </c>
      <c r="D19" s="7">
        <v>31113033</v>
      </c>
      <c r="E19" s="7">
        <v>3082446</v>
      </c>
      <c r="F19" s="7">
        <v>770041</v>
      </c>
      <c r="G19" s="7">
        <v>3447126</v>
      </c>
      <c r="H19" s="7">
        <v>2022380</v>
      </c>
      <c r="I19" s="7">
        <v>109905</v>
      </c>
      <c r="J19" s="7">
        <v>1139037</v>
      </c>
      <c r="K19" s="7">
        <v>10570935</v>
      </c>
      <c r="L19" s="7">
        <v>20542098</v>
      </c>
      <c r="M19" s="20">
        <v>1</v>
      </c>
      <c r="N19" s="7">
        <v>20542.098000000002</v>
      </c>
    </row>
    <row r="20" spans="1:14" s="44" customFormat="1" x14ac:dyDescent="0.2">
      <c r="A20" s="44" t="s">
        <v>9</v>
      </c>
      <c r="B20" s="45"/>
      <c r="C20" s="58">
        <f>(C19-C18)/C18</f>
        <v>3.8704293317078878E-2</v>
      </c>
      <c r="D20" s="58">
        <f t="shared" ref="D20:N20" si="4">(D19-D18)/D18</f>
        <v>7.486174552346106E-2</v>
      </c>
      <c r="E20" s="58">
        <f t="shared" si="4"/>
        <v>8.4757560795875847E-2</v>
      </c>
      <c r="F20" s="58">
        <f t="shared" si="4"/>
        <v>-5.9202687228821094E-3</v>
      </c>
      <c r="G20" s="58">
        <f t="shared" si="4"/>
        <v>-1.515750618539618E-2</v>
      </c>
      <c r="H20" s="58">
        <f t="shared" si="4"/>
        <v>9.1603519031192293E-2</v>
      </c>
      <c r="I20" s="58">
        <f t="shared" si="4"/>
        <v>0.57007142857142856</v>
      </c>
      <c r="J20" s="58">
        <f t="shared" si="4"/>
        <v>0.26698612812050548</v>
      </c>
      <c r="K20" s="58">
        <f t="shared" si="4"/>
        <v>6.3678949109728156E-2</v>
      </c>
      <c r="L20" s="58">
        <f t="shared" si="4"/>
        <v>8.0708529375881966E-2</v>
      </c>
      <c r="M20" s="58">
        <f t="shared" si="4"/>
        <v>0</v>
      </c>
      <c r="N20" s="58">
        <f t="shared" si="4"/>
        <v>8.0708529375881952E-2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176</v>
      </c>
      <c r="B22" s="19">
        <v>2024</v>
      </c>
      <c r="C22" s="7">
        <v>13678983</v>
      </c>
      <c r="D22" s="7">
        <v>8846597</v>
      </c>
      <c r="E22" s="7">
        <v>144245</v>
      </c>
      <c r="F22" s="7">
        <v>620935</v>
      </c>
      <c r="G22" s="7">
        <v>1431349</v>
      </c>
      <c r="H22" s="7">
        <v>382578</v>
      </c>
      <c r="I22" s="7">
        <v>0</v>
      </c>
      <c r="J22" s="7">
        <v>403291</v>
      </c>
      <c r="K22" s="7">
        <v>2982398</v>
      </c>
      <c r="L22" s="7">
        <v>5864199</v>
      </c>
      <c r="M22" s="20">
        <v>4.0860000000000003</v>
      </c>
      <c r="N22" s="7">
        <v>23961.117114000001</v>
      </c>
    </row>
    <row r="23" spans="1:14" s="21" customFormat="1" x14ac:dyDescent="0.2">
      <c r="A23" s="8" t="s">
        <v>176</v>
      </c>
      <c r="B23" s="19">
        <v>2025</v>
      </c>
      <c r="C23" s="7">
        <v>13471816</v>
      </c>
      <c r="D23" s="7">
        <v>9072242</v>
      </c>
      <c r="E23" s="7">
        <v>143084</v>
      </c>
      <c r="F23" s="7">
        <v>641087</v>
      </c>
      <c r="G23" s="7">
        <v>1356457</v>
      </c>
      <c r="H23" s="7">
        <v>454515</v>
      </c>
      <c r="I23" s="7">
        <v>0</v>
      </c>
      <c r="J23" s="7">
        <v>397447</v>
      </c>
      <c r="K23" s="7">
        <v>2992590</v>
      </c>
      <c r="L23" s="7">
        <v>6079652</v>
      </c>
      <c r="M23" s="20">
        <v>4.4794999999999998</v>
      </c>
      <c r="N23" s="7">
        <v>27233.801134000001</v>
      </c>
    </row>
    <row r="24" spans="1:14" s="44" customFormat="1" x14ac:dyDescent="0.2">
      <c r="A24" s="44" t="s">
        <v>9</v>
      </c>
      <c r="B24" s="45"/>
      <c r="C24" s="58">
        <f>(C23-C22)/C22</f>
        <v>-1.5144912454383487E-2</v>
      </c>
      <c r="D24" s="58">
        <f t="shared" ref="D24:N24" si="5">(D23-D22)/D22</f>
        <v>2.5506417891535016E-2</v>
      </c>
      <c r="E24" s="58">
        <f t="shared" si="5"/>
        <v>-8.0488058511560198E-3</v>
      </c>
      <c r="F24" s="58">
        <f t="shared" si="5"/>
        <v>3.2454282654384117E-2</v>
      </c>
      <c r="G24" s="58">
        <f t="shared" si="5"/>
        <v>-5.2322669034596037E-2</v>
      </c>
      <c r="H24" s="58">
        <f t="shared" si="5"/>
        <v>0.1880322444050625</v>
      </c>
      <c r="I24" s="58" t="e">
        <f t="shared" si="5"/>
        <v>#DIV/0!</v>
      </c>
      <c r="J24" s="58">
        <f t="shared" si="5"/>
        <v>-1.4490777131153435E-2</v>
      </c>
      <c r="K24" s="58">
        <f t="shared" si="5"/>
        <v>3.4173842659497491E-3</v>
      </c>
      <c r="L24" s="58">
        <f t="shared" si="5"/>
        <v>3.6740397111353143E-2</v>
      </c>
      <c r="M24" s="58">
        <f t="shared" si="5"/>
        <v>9.6304454233969522E-2</v>
      </c>
      <c r="N24" s="58">
        <f t="shared" si="5"/>
        <v>0.13658311523747099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468</v>
      </c>
      <c r="B26" s="19">
        <v>2024</v>
      </c>
      <c r="C26" s="7">
        <v>62027847</v>
      </c>
      <c r="D26" s="7">
        <v>53773101</v>
      </c>
      <c r="E26" s="7">
        <v>25639038</v>
      </c>
      <c r="F26" s="7">
        <v>2447336</v>
      </c>
      <c r="G26" s="7">
        <v>3694984</v>
      </c>
      <c r="H26" s="7">
        <v>1890235</v>
      </c>
      <c r="I26" s="7">
        <v>0</v>
      </c>
      <c r="J26" s="7">
        <v>587112</v>
      </c>
      <c r="K26" s="7">
        <v>34258705</v>
      </c>
      <c r="L26" s="7">
        <v>19514396</v>
      </c>
      <c r="M26" s="20">
        <v>1</v>
      </c>
      <c r="N26" s="7">
        <v>19514.396000000001</v>
      </c>
    </row>
    <row r="27" spans="1:14" s="21" customFormat="1" x14ac:dyDescent="0.2">
      <c r="A27" s="8" t="s">
        <v>468</v>
      </c>
      <c r="B27" s="19">
        <v>2025</v>
      </c>
      <c r="C27" s="7">
        <v>65891003</v>
      </c>
      <c r="D27" s="7">
        <v>58467321</v>
      </c>
      <c r="E27" s="7">
        <v>28930521</v>
      </c>
      <c r="F27" s="7">
        <v>2537247</v>
      </c>
      <c r="G27" s="7">
        <v>3701148</v>
      </c>
      <c r="H27" s="7">
        <v>2056067</v>
      </c>
      <c r="I27" s="7">
        <v>0</v>
      </c>
      <c r="J27" s="7">
        <v>625317</v>
      </c>
      <c r="K27" s="7">
        <v>37850300</v>
      </c>
      <c r="L27" s="7">
        <v>20617021</v>
      </c>
      <c r="M27" s="20">
        <v>1.5</v>
      </c>
      <c r="N27" s="7">
        <v>30925.531500000001</v>
      </c>
    </row>
    <row r="28" spans="1:14" s="44" customFormat="1" x14ac:dyDescent="0.2">
      <c r="A28" s="44" t="s">
        <v>9</v>
      </c>
      <c r="B28" s="45"/>
      <c r="C28" s="58">
        <f>(C27-C26)/C26</f>
        <v>6.2280994534599919E-2</v>
      </c>
      <c r="D28" s="58">
        <f t="shared" ref="D28:N28" si="6">(D27-D26)/D26</f>
        <v>8.7296806631999888E-2</v>
      </c>
      <c r="E28" s="58">
        <f t="shared" si="6"/>
        <v>0.12837778858941587</v>
      </c>
      <c r="F28" s="58">
        <f t="shared" si="6"/>
        <v>3.6738314640899328E-2</v>
      </c>
      <c r="G28" s="58">
        <f t="shared" si="6"/>
        <v>1.6682074942679047E-3</v>
      </c>
      <c r="H28" s="58">
        <f t="shared" si="6"/>
        <v>8.77308906035493E-2</v>
      </c>
      <c r="I28" s="58" t="e">
        <f t="shared" si="6"/>
        <v>#DIV/0!</v>
      </c>
      <c r="J28" s="58">
        <f t="shared" si="6"/>
        <v>6.5072762948125737E-2</v>
      </c>
      <c r="K28" s="58">
        <f t="shared" si="6"/>
        <v>0.10483744204575159</v>
      </c>
      <c r="L28" s="58">
        <f t="shared" si="6"/>
        <v>5.6503157976296063E-2</v>
      </c>
      <c r="M28" s="58">
        <f t="shared" si="6"/>
        <v>0.5</v>
      </c>
      <c r="N28" s="58">
        <f t="shared" si="6"/>
        <v>0.58475473696444413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177</v>
      </c>
      <c r="B30" s="19">
        <v>2024</v>
      </c>
      <c r="C30" s="7">
        <v>613560820</v>
      </c>
      <c r="D30" s="7">
        <v>552579656</v>
      </c>
      <c r="E30" s="7">
        <v>137022716</v>
      </c>
      <c r="F30" s="7">
        <v>51156461</v>
      </c>
      <c r="G30" s="7">
        <v>23925306</v>
      </c>
      <c r="H30" s="7">
        <v>13721475</v>
      </c>
      <c r="I30" s="7">
        <v>0</v>
      </c>
      <c r="J30" s="7">
        <v>8475465</v>
      </c>
      <c r="K30" s="7">
        <v>234301423</v>
      </c>
      <c r="L30" s="7">
        <v>318278233</v>
      </c>
      <c r="M30" s="20">
        <v>3.4984999999999999</v>
      </c>
      <c r="N30" s="7">
        <v>1113496.3981505001</v>
      </c>
    </row>
    <row r="31" spans="1:14" s="21" customFormat="1" x14ac:dyDescent="0.2">
      <c r="A31" s="8" t="s">
        <v>177</v>
      </c>
      <c r="B31" s="19">
        <v>2025</v>
      </c>
      <c r="C31" s="7">
        <v>678437227</v>
      </c>
      <c r="D31" s="7">
        <v>616480828</v>
      </c>
      <c r="E31" s="7">
        <v>175776692</v>
      </c>
      <c r="F31" s="7">
        <v>61916166</v>
      </c>
      <c r="G31" s="7">
        <v>24135169</v>
      </c>
      <c r="H31" s="7">
        <v>14823436</v>
      </c>
      <c r="I31" s="7">
        <v>0</v>
      </c>
      <c r="J31" s="7">
        <v>9248762</v>
      </c>
      <c r="K31" s="7">
        <v>285900225</v>
      </c>
      <c r="L31" s="7">
        <v>330580603</v>
      </c>
      <c r="M31" s="20">
        <v>3.9984999999999999</v>
      </c>
      <c r="N31" s="7">
        <v>1321826.5410954999</v>
      </c>
    </row>
    <row r="32" spans="1:14" s="56" customFormat="1" x14ac:dyDescent="0.2">
      <c r="A32" s="44" t="s">
        <v>9</v>
      </c>
      <c r="B32" s="45"/>
      <c r="C32" s="58">
        <f>(C31-C30)/C30</f>
        <v>0.10573753226289775</v>
      </c>
      <c r="D32" s="58">
        <f t="shared" ref="D32:N32" si="7">(D31-D30)/D30</f>
        <v>0.11564155738661504</v>
      </c>
      <c r="E32" s="58">
        <f t="shared" si="7"/>
        <v>0.28282884131416575</v>
      </c>
      <c r="F32" s="58">
        <f t="shared" si="7"/>
        <v>0.21032934627749172</v>
      </c>
      <c r="G32" s="58">
        <f t="shared" si="7"/>
        <v>8.7715910509148769E-3</v>
      </c>
      <c r="H32" s="58">
        <f t="shared" si="7"/>
        <v>8.0309223316006484E-2</v>
      </c>
      <c r="I32" s="58" t="e">
        <f t="shared" si="7"/>
        <v>#DIV/0!</v>
      </c>
      <c r="J32" s="58">
        <f t="shared" si="7"/>
        <v>9.123947771597192E-2</v>
      </c>
      <c r="K32" s="58">
        <f t="shared" si="7"/>
        <v>0.22022402313792178</v>
      </c>
      <c r="L32" s="58">
        <f t="shared" si="7"/>
        <v>3.8652878910509725E-2</v>
      </c>
      <c r="M32" s="58">
        <f t="shared" si="7"/>
        <v>0.14291839359725597</v>
      </c>
      <c r="N32" s="58">
        <f t="shared" si="7"/>
        <v>0.18709547986956473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178</v>
      </c>
      <c r="B34" s="19">
        <v>2024</v>
      </c>
      <c r="C34" s="7">
        <v>97231954</v>
      </c>
      <c r="D34" s="7">
        <v>76309100</v>
      </c>
      <c r="E34" s="7">
        <v>8749308</v>
      </c>
      <c r="F34" s="7">
        <v>5353402</v>
      </c>
      <c r="G34" s="7">
        <v>8891300</v>
      </c>
      <c r="H34" s="7">
        <v>4202149</v>
      </c>
      <c r="I34" s="7">
        <v>0</v>
      </c>
      <c r="J34" s="7">
        <v>1244014</v>
      </c>
      <c r="K34" s="7">
        <v>28440173</v>
      </c>
      <c r="L34" s="7">
        <v>47868927</v>
      </c>
      <c r="M34" s="20">
        <v>4.0883000000000003</v>
      </c>
      <c r="N34" s="7">
        <v>195702.53425410003</v>
      </c>
    </row>
    <row r="35" spans="1:14" s="21" customFormat="1" x14ac:dyDescent="0.2">
      <c r="A35" s="8" t="s">
        <v>178</v>
      </c>
      <c r="B35" s="19">
        <v>2025</v>
      </c>
      <c r="C35" s="7">
        <v>97598525</v>
      </c>
      <c r="D35" s="7">
        <v>79513214</v>
      </c>
      <c r="E35" s="7">
        <v>9288126</v>
      </c>
      <c r="F35" s="7">
        <v>5209809</v>
      </c>
      <c r="G35" s="7">
        <v>8897577</v>
      </c>
      <c r="H35" s="7">
        <v>4646613</v>
      </c>
      <c r="I35" s="7">
        <v>0</v>
      </c>
      <c r="J35" s="7">
        <v>1439191</v>
      </c>
      <c r="K35" s="7">
        <v>29481316</v>
      </c>
      <c r="L35" s="7">
        <v>50031898</v>
      </c>
      <c r="M35" s="20">
        <v>4.3600000000000003</v>
      </c>
      <c r="N35" s="7">
        <v>218139.07527999999</v>
      </c>
    </row>
    <row r="36" spans="1:14" s="44" customFormat="1" x14ac:dyDescent="0.2">
      <c r="A36" s="44" t="s">
        <v>9</v>
      </c>
      <c r="B36" s="45"/>
      <c r="C36" s="58">
        <f>(C35-C34)/C34</f>
        <v>3.7700671941654079E-3</v>
      </c>
      <c r="D36" s="58">
        <f t="shared" ref="D36:N36" si="8">(D35-D34)/D34</f>
        <v>4.1988622588917966E-2</v>
      </c>
      <c r="E36" s="58">
        <f t="shared" si="8"/>
        <v>6.1584070420197805E-2</v>
      </c>
      <c r="F36" s="58">
        <f t="shared" si="8"/>
        <v>-2.6822756818934951E-2</v>
      </c>
      <c r="G36" s="58">
        <f t="shared" si="8"/>
        <v>7.0597100536479477E-4</v>
      </c>
      <c r="H36" s="58">
        <f t="shared" si="8"/>
        <v>0.10577064259263534</v>
      </c>
      <c r="I36" s="58" t="e">
        <f t="shared" si="8"/>
        <v>#DIV/0!</v>
      </c>
      <c r="J36" s="58">
        <f t="shared" si="8"/>
        <v>0.15689292885771383</v>
      </c>
      <c r="K36" s="58">
        <f t="shared" si="8"/>
        <v>3.6608180969925887E-2</v>
      </c>
      <c r="L36" s="58">
        <f t="shared" si="8"/>
        <v>4.5185282720040916E-2</v>
      </c>
      <c r="M36" s="58">
        <f t="shared" si="8"/>
        <v>6.6457940953452546E-2</v>
      </c>
      <c r="N36" s="58">
        <f t="shared" si="8"/>
        <v>0.11464614452446678</v>
      </c>
    </row>
    <row r="38" spans="1:14" ht="15" x14ac:dyDescent="0.25">
      <c r="A38" s="1" t="s">
        <v>10</v>
      </c>
      <c r="B38" s="19">
        <v>2024</v>
      </c>
      <c r="C38" s="13">
        <f>C2+C6+C10+C14+C18+C22+C26+C30+C34</f>
        <v>1103433436</v>
      </c>
      <c r="D38" s="13">
        <f t="shared" ref="D38:N38" si="9">D2+D6+D10+D14+D18+D22+D26+D30+D34</f>
        <v>954800658</v>
      </c>
      <c r="E38" s="13">
        <f t="shared" si="9"/>
        <v>189103702</v>
      </c>
      <c r="F38" s="13">
        <f t="shared" si="9"/>
        <v>87558763</v>
      </c>
      <c r="G38" s="13">
        <f t="shared" si="9"/>
        <v>58952858</v>
      </c>
      <c r="H38" s="13">
        <f t="shared" si="9"/>
        <v>30704701</v>
      </c>
      <c r="I38" s="13">
        <f t="shared" si="9"/>
        <v>70000</v>
      </c>
      <c r="J38" s="13">
        <f t="shared" si="9"/>
        <v>16751477</v>
      </c>
      <c r="K38" s="13">
        <f t="shared" si="9"/>
        <v>383141501</v>
      </c>
      <c r="L38" s="13">
        <f t="shared" si="9"/>
        <v>571659157</v>
      </c>
      <c r="M38" s="13"/>
      <c r="N38" s="13">
        <f t="shared" si="9"/>
        <v>1976909.1319849</v>
      </c>
    </row>
    <row r="39" spans="1:14" ht="15" x14ac:dyDescent="0.25">
      <c r="A39" s="1"/>
      <c r="B39" s="19">
        <v>2025</v>
      </c>
      <c r="C39" s="13">
        <f>C3+C7+C11+C15+C19+C23+C27+C31+C35</f>
        <v>1174829039</v>
      </c>
      <c r="D39" s="13">
        <f t="shared" ref="D39:N39" si="10">D3+D7+D11+D15+D19+D23+D27+D31+D35</f>
        <v>1036442527</v>
      </c>
      <c r="E39" s="13">
        <f t="shared" si="10"/>
        <v>232495314</v>
      </c>
      <c r="F39" s="13">
        <f t="shared" si="10"/>
        <v>99653424</v>
      </c>
      <c r="G39" s="13">
        <f t="shared" si="10"/>
        <v>59193855</v>
      </c>
      <c r="H39" s="13">
        <f t="shared" si="10"/>
        <v>33474913</v>
      </c>
      <c r="I39" s="13">
        <f t="shared" si="10"/>
        <v>170016</v>
      </c>
      <c r="J39" s="13">
        <f t="shared" si="10"/>
        <v>18723411</v>
      </c>
      <c r="K39" s="13">
        <f t="shared" si="10"/>
        <v>443710933</v>
      </c>
      <c r="L39" s="13">
        <f t="shared" si="10"/>
        <v>592731594</v>
      </c>
      <c r="M39" s="13"/>
      <c r="N39" s="13">
        <f t="shared" si="10"/>
        <v>2239109.5259237001</v>
      </c>
    </row>
    <row r="40" spans="1:14" s="44" customFormat="1" x14ac:dyDescent="0.2">
      <c r="A40" s="44" t="s">
        <v>9</v>
      </c>
      <c r="B40" s="49"/>
      <c r="C40" s="58">
        <f t="shared" ref="C40:L40" si="11">(C39-C38)/C38</f>
        <v>6.4703135386954144E-2</v>
      </c>
      <c r="D40" s="58">
        <f t="shared" si="11"/>
        <v>8.5506716313972206E-2</v>
      </c>
      <c r="E40" s="58">
        <f t="shared" si="11"/>
        <v>0.22945934712584315</v>
      </c>
      <c r="F40" s="58">
        <f t="shared" si="11"/>
        <v>0.1381319308953691</v>
      </c>
      <c r="G40" s="58">
        <f t="shared" si="11"/>
        <v>4.0879612655929255E-3</v>
      </c>
      <c r="H40" s="58">
        <f t="shared" si="11"/>
        <v>9.0221103276661122E-2</v>
      </c>
      <c r="I40" s="58">
        <f t="shared" si="11"/>
        <v>1.4288000000000001</v>
      </c>
      <c r="J40" s="58">
        <f t="shared" si="11"/>
        <v>0.11771702280342206</v>
      </c>
      <c r="K40" s="58">
        <f t="shared" si="11"/>
        <v>0.15808632539652759</v>
      </c>
      <c r="L40" s="58">
        <f t="shared" si="11"/>
        <v>3.6861890065026985E-2</v>
      </c>
      <c r="M40" s="58"/>
      <c r="N40" s="58">
        <f t="shared" ref="N40" si="12">(N39-N38)/N38</f>
        <v>0.13263148502710384</v>
      </c>
    </row>
    <row r="42" spans="1:14" ht="15" x14ac:dyDescent="0.25">
      <c r="K42" s="15" t="s">
        <v>465</v>
      </c>
      <c r="L42" s="16">
        <v>2024</v>
      </c>
      <c r="M42" s="23">
        <f>(M2+M6+M10+M14+M18+M22+M26+M30+M34)/9</f>
        <v>2.9646333333333335</v>
      </c>
    </row>
    <row r="43" spans="1:14" ht="15" x14ac:dyDescent="0.25">
      <c r="K43" s="15"/>
      <c r="L43" s="16">
        <v>2025</v>
      </c>
      <c r="M43" s="23">
        <f>(M3+M7+M11+M15+M19+M23+M27+M31+M35)/9</f>
        <v>3.1517111111111111</v>
      </c>
    </row>
    <row r="44" spans="1:14" s="44" customFormat="1" ht="15" x14ac:dyDescent="0.25">
      <c r="B44" s="49"/>
      <c r="J44" s="46"/>
      <c r="K44" s="48" t="s">
        <v>466</v>
      </c>
      <c r="L44" s="48"/>
      <c r="M44" s="58">
        <f t="shared" ref="M44" si="13">(M43-M42)/M42</f>
        <v>6.3103175584764054E-2</v>
      </c>
    </row>
    <row r="48" spans="1:14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11" sqref="M11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179</v>
      </c>
      <c r="B2" s="19">
        <v>2024</v>
      </c>
      <c r="C2" s="7">
        <v>257501509</v>
      </c>
      <c r="D2" s="7">
        <v>211852525</v>
      </c>
      <c r="E2" s="7">
        <v>15888927</v>
      </c>
      <c r="F2" s="7">
        <v>12030379</v>
      </c>
      <c r="G2" s="7">
        <v>15788702</v>
      </c>
      <c r="H2" s="7">
        <v>12027992</v>
      </c>
      <c r="I2" s="7">
        <v>851831</v>
      </c>
      <c r="J2" s="7">
        <v>5832001</v>
      </c>
      <c r="K2" s="7">
        <v>62419832</v>
      </c>
      <c r="L2" s="7">
        <v>149432693</v>
      </c>
      <c r="M2" s="20">
        <v>6.8501000000000003</v>
      </c>
      <c r="N2" s="7">
        <v>1023628.8903193</v>
      </c>
    </row>
    <row r="3" spans="1:17" s="21" customFormat="1" x14ac:dyDescent="0.2">
      <c r="A3" s="8" t="s">
        <v>179</v>
      </c>
      <c r="B3" s="19">
        <v>2025</v>
      </c>
      <c r="C3" s="7">
        <v>268366955</v>
      </c>
      <c r="D3" s="7">
        <v>224035538</v>
      </c>
      <c r="E3" s="7">
        <v>16198312</v>
      </c>
      <c r="F3" s="7">
        <v>12600614</v>
      </c>
      <c r="G3" s="7">
        <v>15654956</v>
      </c>
      <c r="H3" s="7">
        <v>12555707</v>
      </c>
      <c r="I3" s="7">
        <v>948093</v>
      </c>
      <c r="J3" s="7">
        <v>5978698</v>
      </c>
      <c r="K3" s="7">
        <v>63936380</v>
      </c>
      <c r="L3" s="7">
        <v>160099158</v>
      </c>
      <c r="M3" s="20">
        <v>6.8501000000000003</v>
      </c>
      <c r="N3" s="7">
        <v>1096695.2422158001</v>
      </c>
    </row>
    <row r="4" spans="1:17" s="44" customFormat="1" x14ac:dyDescent="0.2">
      <c r="A4" s="44" t="s">
        <v>9</v>
      </c>
      <c r="B4" s="45"/>
      <c r="C4" s="58">
        <f>(C3-C2)/C2</f>
        <v>4.2195659521358377E-2</v>
      </c>
      <c r="D4" s="58">
        <f t="shared" ref="D4:N4" si="0">(D3-D2)/D2</f>
        <v>5.7507046470180144E-2</v>
      </c>
      <c r="E4" s="58">
        <f t="shared" si="0"/>
        <v>1.9471736511848785E-2</v>
      </c>
      <c r="F4" s="58">
        <f t="shared" si="0"/>
        <v>4.739958732804677E-2</v>
      </c>
      <c r="G4" s="58">
        <f t="shared" si="0"/>
        <v>-8.4709940057137063E-3</v>
      </c>
      <c r="H4" s="58">
        <f t="shared" si="0"/>
        <v>4.3873906800071034E-2</v>
      </c>
      <c r="I4" s="58">
        <f t="shared" si="0"/>
        <v>0.11300598358125027</v>
      </c>
      <c r="J4" s="58">
        <f t="shared" si="0"/>
        <v>2.5153802271295905E-2</v>
      </c>
      <c r="K4" s="58">
        <f t="shared" si="0"/>
        <v>2.4295932100554196E-2</v>
      </c>
      <c r="L4" s="58">
        <f t="shared" si="0"/>
        <v>7.1379728129506437E-2</v>
      </c>
      <c r="M4" s="58">
        <f t="shared" si="0"/>
        <v>0</v>
      </c>
      <c r="N4" s="58">
        <f t="shared" si="0"/>
        <v>7.1379728129506534E-2</v>
      </c>
    </row>
    <row r="6" spans="1:17" ht="15" x14ac:dyDescent="0.25">
      <c r="A6" s="1" t="s">
        <v>10</v>
      </c>
      <c r="B6" s="19">
        <v>2024</v>
      </c>
      <c r="C6" s="13">
        <f>C2</f>
        <v>257501509</v>
      </c>
      <c r="D6" s="13">
        <f t="shared" ref="D6:N6" si="1">D2</f>
        <v>211852525</v>
      </c>
      <c r="E6" s="13">
        <f t="shared" si="1"/>
        <v>15888927</v>
      </c>
      <c r="F6" s="13">
        <f t="shared" si="1"/>
        <v>12030379</v>
      </c>
      <c r="G6" s="13">
        <f t="shared" si="1"/>
        <v>15788702</v>
      </c>
      <c r="H6" s="13">
        <f t="shared" si="1"/>
        <v>12027992</v>
      </c>
      <c r="I6" s="13">
        <f t="shared" si="1"/>
        <v>851831</v>
      </c>
      <c r="J6" s="13">
        <f t="shared" si="1"/>
        <v>5832001</v>
      </c>
      <c r="K6" s="13">
        <f t="shared" si="1"/>
        <v>62419832</v>
      </c>
      <c r="L6" s="13">
        <f t="shared" si="1"/>
        <v>149432693</v>
      </c>
      <c r="M6" s="13"/>
      <c r="N6" s="13">
        <f t="shared" si="1"/>
        <v>1023628.8903193</v>
      </c>
    </row>
    <row r="7" spans="1:17" ht="15" x14ac:dyDescent="0.25">
      <c r="A7" s="1"/>
      <c r="B7" s="19">
        <v>2025</v>
      </c>
      <c r="C7" s="13">
        <f>C3</f>
        <v>268366955</v>
      </c>
      <c r="D7" s="13">
        <f t="shared" ref="D7:N7" si="2">D3</f>
        <v>224035538</v>
      </c>
      <c r="E7" s="13">
        <f t="shared" si="2"/>
        <v>16198312</v>
      </c>
      <c r="F7" s="13">
        <f t="shared" si="2"/>
        <v>12600614</v>
      </c>
      <c r="G7" s="13">
        <f t="shared" si="2"/>
        <v>15654956</v>
      </c>
      <c r="H7" s="13">
        <f t="shared" si="2"/>
        <v>12555707</v>
      </c>
      <c r="I7" s="13">
        <f t="shared" si="2"/>
        <v>948093</v>
      </c>
      <c r="J7" s="13">
        <f t="shared" si="2"/>
        <v>5978698</v>
      </c>
      <c r="K7" s="13">
        <f t="shared" si="2"/>
        <v>63936380</v>
      </c>
      <c r="L7" s="13">
        <f t="shared" si="2"/>
        <v>160099158</v>
      </c>
      <c r="M7" s="13"/>
      <c r="N7" s="13">
        <f t="shared" si="2"/>
        <v>1096695.2422158001</v>
      </c>
    </row>
    <row r="8" spans="1:17" s="44" customFormat="1" x14ac:dyDescent="0.2">
      <c r="A8" s="44" t="s">
        <v>9</v>
      </c>
      <c r="B8" s="49"/>
      <c r="C8" s="58">
        <f t="shared" ref="C8:L8" si="3">(C7-C6)/C6</f>
        <v>4.2195659521358377E-2</v>
      </c>
      <c r="D8" s="58">
        <f t="shared" si="3"/>
        <v>5.7507046470180144E-2</v>
      </c>
      <c r="E8" s="58">
        <f t="shared" si="3"/>
        <v>1.9471736511848785E-2</v>
      </c>
      <c r="F8" s="58">
        <f t="shared" si="3"/>
        <v>4.739958732804677E-2</v>
      </c>
      <c r="G8" s="58">
        <f t="shared" si="3"/>
        <v>-8.4709940057137063E-3</v>
      </c>
      <c r="H8" s="58">
        <f t="shared" si="3"/>
        <v>4.3873906800071034E-2</v>
      </c>
      <c r="I8" s="58">
        <f t="shared" si="3"/>
        <v>0.11300598358125027</v>
      </c>
      <c r="J8" s="58">
        <f t="shared" si="3"/>
        <v>2.5153802271295905E-2</v>
      </c>
      <c r="K8" s="58">
        <f t="shared" si="3"/>
        <v>2.4295932100554196E-2</v>
      </c>
      <c r="L8" s="58">
        <f t="shared" si="3"/>
        <v>7.1379728129506437E-2</v>
      </c>
      <c r="M8" s="58"/>
      <c r="N8" s="58">
        <f t="shared" ref="N8" si="4">(N7-N6)/N6</f>
        <v>7.1379728129506534E-2</v>
      </c>
    </row>
    <row r="10" spans="1:17" ht="15" x14ac:dyDescent="0.25">
      <c r="K10" s="15" t="s">
        <v>465</v>
      </c>
      <c r="L10" s="16">
        <v>2024</v>
      </c>
      <c r="M10" s="23">
        <f>M2</f>
        <v>6.8501000000000003</v>
      </c>
    </row>
    <row r="11" spans="1:17" ht="15" x14ac:dyDescent="0.25">
      <c r="K11" s="15"/>
      <c r="L11" s="16">
        <v>2025</v>
      </c>
      <c r="M11" s="23">
        <f>M3</f>
        <v>6.8501000000000003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0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0" sqref="N1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180</v>
      </c>
      <c r="B2" s="19">
        <v>2024</v>
      </c>
      <c r="C2" s="7">
        <v>57672706</v>
      </c>
      <c r="D2" s="7">
        <v>50914576</v>
      </c>
      <c r="E2" s="7">
        <v>9783811</v>
      </c>
      <c r="F2" s="7">
        <v>3074759</v>
      </c>
      <c r="G2" s="7">
        <v>4396853</v>
      </c>
      <c r="H2" s="7">
        <v>2052735</v>
      </c>
      <c r="I2" s="7">
        <v>0</v>
      </c>
      <c r="J2" s="7">
        <v>1678161</v>
      </c>
      <c r="K2" s="7">
        <v>20986319</v>
      </c>
      <c r="L2" s="7">
        <v>29928257</v>
      </c>
      <c r="M2" s="20">
        <v>7</v>
      </c>
      <c r="N2" s="7">
        <v>209497.799</v>
      </c>
    </row>
    <row r="3" spans="1:17" s="21" customFormat="1" x14ac:dyDescent="0.2">
      <c r="A3" s="8" t="s">
        <v>180</v>
      </c>
      <c r="B3" s="19">
        <v>2025</v>
      </c>
      <c r="C3" s="7">
        <v>59412531</v>
      </c>
      <c r="D3" s="7">
        <v>52207136</v>
      </c>
      <c r="E3" s="7">
        <v>9629433</v>
      </c>
      <c r="F3" s="7">
        <v>3204263</v>
      </c>
      <c r="G3" s="7">
        <v>4352069</v>
      </c>
      <c r="H3" s="7">
        <v>2216441</v>
      </c>
      <c r="I3" s="7">
        <v>0</v>
      </c>
      <c r="J3" s="7">
        <v>1689694</v>
      </c>
      <c r="K3" s="7">
        <v>21091900</v>
      </c>
      <c r="L3" s="7">
        <v>31115236</v>
      </c>
      <c r="M3" s="20">
        <v>7</v>
      </c>
      <c r="N3" s="7">
        <v>217806.652</v>
      </c>
    </row>
    <row r="4" spans="1:17" s="44" customFormat="1" x14ac:dyDescent="0.2">
      <c r="A4" s="44" t="s">
        <v>9</v>
      </c>
      <c r="B4" s="45"/>
      <c r="C4" s="58">
        <f>(C3-C2)/C2</f>
        <v>3.0167216360543234E-2</v>
      </c>
      <c r="D4" s="58">
        <f t="shared" ref="D4:N4" si="0">(D3-D2)/D2</f>
        <v>2.538683617830776E-2</v>
      </c>
      <c r="E4" s="58">
        <f t="shared" si="0"/>
        <v>-1.5778922957526469E-2</v>
      </c>
      <c r="F4" s="58">
        <f t="shared" si="0"/>
        <v>4.2118422939814146E-2</v>
      </c>
      <c r="G4" s="58">
        <f t="shared" si="0"/>
        <v>-1.0185466741780997E-2</v>
      </c>
      <c r="H4" s="58">
        <f t="shared" si="0"/>
        <v>7.9750186945709012E-2</v>
      </c>
      <c r="I4" s="58" t="e">
        <f t="shared" si="0"/>
        <v>#DIV/0!</v>
      </c>
      <c r="J4" s="58">
        <f t="shared" si="0"/>
        <v>6.8724037800902294E-3</v>
      </c>
      <c r="K4" s="58">
        <f t="shared" si="0"/>
        <v>5.0309442070331631E-3</v>
      </c>
      <c r="L4" s="58">
        <f t="shared" si="0"/>
        <v>3.9660812856558939E-2</v>
      </c>
      <c r="M4" s="58">
        <f t="shared" si="0"/>
        <v>0</v>
      </c>
      <c r="N4" s="58">
        <f t="shared" si="0"/>
        <v>3.9660812856558952E-2</v>
      </c>
    </row>
    <row r="6" spans="1:17" ht="15" x14ac:dyDescent="0.25">
      <c r="A6" s="1" t="s">
        <v>10</v>
      </c>
      <c r="B6" s="19">
        <v>2024</v>
      </c>
      <c r="C6" s="13">
        <f>C2</f>
        <v>57672706</v>
      </c>
      <c r="D6" s="13">
        <f t="shared" ref="D6:N6" si="1">D2</f>
        <v>50914576</v>
      </c>
      <c r="E6" s="13">
        <f t="shared" si="1"/>
        <v>9783811</v>
      </c>
      <c r="F6" s="13">
        <f t="shared" si="1"/>
        <v>3074759</v>
      </c>
      <c r="G6" s="13">
        <f t="shared" si="1"/>
        <v>4396853</v>
      </c>
      <c r="H6" s="13">
        <f t="shared" si="1"/>
        <v>2052735</v>
      </c>
      <c r="I6" s="13">
        <f t="shared" si="1"/>
        <v>0</v>
      </c>
      <c r="J6" s="13">
        <f t="shared" si="1"/>
        <v>1678161</v>
      </c>
      <c r="K6" s="13">
        <f t="shared" si="1"/>
        <v>20986319</v>
      </c>
      <c r="L6" s="13">
        <f t="shared" si="1"/>
        <v>29928257</v>
      </c>
      <c r="M6" s="13"/>
      <c r="N6" s="13">
        <f t="shared" si="1"/>
        <v>209497.799</v>
      </c>
    </row>
    <row r="7" spans="1:17" ht="15" x14ac:dyDescent="0.25">
      <c r="A7" s="1"/>
      <c r="B7" s="19">
        <v>2025</v>
      </c>
      <c r="C7" s="13">
        <f>C3</f>
        <v>59412531</v>
      </c>
      <c r="D7" s="13">
        <f t="shared" ref="D7:N7" si="2">D3</f>
        <v>52207136</v>
      </c>
      <c r="E7" s="13">
        <f t="shared" si="2"/>
        <v>9629433</v>
      </c>
      <c r="F7" s="13">
        <f t="shared" si="2"/>
        <v>3204263</v>
      </c>
      <c r="G7" s="13">
        <f t="shared" si="2"/>
        <v>4352069</v>
      </c>
      <c r="H7" s="13">
        <f t="shared" si="2"/>
        <v>2216441</v>
      </c>
      <c r="I7" s="13">
        <f t="shared" si="2"/>
        <v>0</v>
      </c>
      <c r="J7" s="13">
        <f t="shared" si="2"/>
        <v>1689694</v>
      </c>
      <c r="K7" s="13">
        <f t="shared" si="2"/>
        <v>21091900</v>
      </c>
      <c r="L7" s="13">
        <f t="shared" si="2"/>
        <v>31115236</v>
      </c>
      <c r="M7" s="13"/>
      <c r="N7" s="13">
        <f t="shared" si="2"/>
        <v>217806.652</v>
      </c>
    </row>
    <row r="8" spans="1:17" s="44" customFormat="1" x14ac:dyDescent="0.2">
      <c r="A8" s="44" t="s">
        <v>9</v>
      </c>
      <c r="B8" s="49"/>
      <c r="C8" s="58">
        <f t="shared" ref="C8:L8" si="3">(C7-C6)/C6</f>
        <v>3.0167216360543234E-2</v>
      </c>
      <c r="D8" s="58">
        <f t="shared" si="3"/>
        <v>2.538683617830776E-2</v>
      </c>
      <c r="E8" s="58">
        <f t="shared" si="3"/>
        <v>-1.5778922957526469E-2</v>
      </c>
      <c r="F8" s="58">
        <f t="shared" si="3"/>
        <v>4.2118422939814146E-2</v>
      </c>
      <c r="G8" s="58">
        <f t="shared" si="3"/>
        <v>-1.0185466741780997E-2</v>
      </c>
      <c r="H8" s="58">
        <f t="shared" si="3"/>
        <v>7.9750186945709012E-2</v>
      </c>
      <c r="I8" s="58" t="e">
        <f t="shared" si="3"/>
        <v>#DIV/0!</v>
      </c>
      <c r="J8" s="58">
        <f t="shared" si="3"/>
        <v>6.8724037800902294E-3</v>
      </c>
      <c r="K8" s="58">
        <f t="shared" si="3"/>
        <v>5.0309442070331631E-3</v>
      </c>
      <c r="L8" s="58">
        <f t="shared" si="3"/>
        <v>3.9660812856558939E-2</v>
      </c>
      <c r="M8" s="58"/>
      <c r="N8" s="58">
        <f t="shared" ref="N8" si="4">(N7-N6)/N6</f>
        <v>3.9660812856558952E-2</v>
      </c>
    </row>
    <row r="10" spans="1:17" ht="15" x14ac:dyDescent="0.25">
      <c r="K10" s="15" t="s">
        <v>465</v>
      </c>
      <c r="L10" s="16">
        <v>2024</v>
      </c>
      <c r="M10" s="23">
        <f>M2</f>
        <v>7</v>
      </c>
    </row>
    <row r="11" spans="1:17" ht="15" x14ac:dyDescent="0.25">
      <c r="K11" s="15"/>
      <c r="L11" s="16">
        <v>2025</v>
      </c>
      <c r="M11" s="23">
        <f>M3</f>
        <v>7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0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tabColor rgb="FF92D050"/>
    <pageSetUpPr fitToPage="1"/>
  </sheetPr>
  <dimension ref="A1:Q144"/>
  <sheetViews>
    <sheetView zoomScale="85" zoomScaleNormal="85" workbookViewId="0">
      <pane xSplit="2" ySplit="1" topLeftCell="C38" activePane="bottomRight" state="frozen"/>
      <selection pane="topRight"/>
      <selection pane="bottomLeft"/>
      <selection pane="bottomRight" activeCell="N62" sqref="N62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181</v>
      </c>
      <c r="B2" s="19">
        <v>2024</v>
      </c>
      <c r="C2" s="7">
        <v>228846049</v>
      </c>
      <c r="D2" s="7">
        <v>178233774</v>
      </c>
      <c r="E2" s="7">
        <v>1851581</v>
      </c>
      <c r="F2" s="7">
        <v>7022197</v>
      </c>
      <c r="G2" s="7">
        <v>14363265</v>
      </c>
      <c r="H2" s="7">
        <v>11253458</v>
      </c>
      <c r="I2" s="7">
        <v>0</v>
      </c>
      <c r="J2" s="7">
        <v>2731418</v>
      </c>
      <c r="K2" s="7">
        <v>37221919</v>
      </c>
      <c r="L2" s="7">
        <v>141011855</v>
      </c>
      <c r="M2" s="20">
        <v>7</v>
      </c>
      <c r="N2" s="7">
        <v>987082.98499999999</v>
      </c>
    </row>
    <row r="3" spans="1:17" s="21" customFormat="1" x14ac:dyDescent="0.2">
      <c r="A3" s="8" t="s">
        <v>181</v>
      </c>
      <c r="B3" s="19">
        <v>2025</v>
      </c>
      <c r="C3" s="7">
        <v>259984605</v>
      </c>
      <c r="D3" s="7">
        <v>215347100</v>
      </c>
      <c r="E3" s="7">
        <v>1894074</v>
      </c>
      <c r="F3" s="7">
        <v>6876761</v>
      </c>
      <c r="G3" s="7">
        <v>14966725</v>
      </c>
      <c r="H3" s="7">
        <v>12545572</v>
      </c>
      <c r="I3" s="7">
        <v>0</v>
      </c>
      <c r="J3" s="7">
        <v>2858509</v>
      </c>
      <c r="K3" s="7">
        <v>39141641</v>
      </c>
      <c r="L3" s="7">
        <v>176205459</v>
      </c>
      <c r="M3" s="20">
        <v>6.9</v>
      </c>
      <c r="N3" s="7">
        <v>1215817.6671000002</v>
      </c>
    </row>
    <row r="4" spans="1:17" s="44" customFormat="1" x14ac:dyDescent="0.2">
      <c r="A4" s="44" t="s">
        <v>9</v>
      </c>
      <c r="B4" s="45"/>
      <c r="C4" s="58">
        <f>(C3-C2)/C2</f>
        <v>0.13606770200345472</v>
      </c>
      <c r="D4" s="58">
        <f t="shared" ref="D4:N4" si="0">(D3-D2)/D2</f>
        <v>0.20822835743802406</v>
      </c>
      <c r="E4" s="58">
        <f t="shared" si="0"/>
        <v>2.2949576605074257E-2</v>
      </c>
      <c r="F4" s="58">
        <f t="shared" si="0"/>
        <v>-2.0710897173633835E-2</v>
      </c>
      <c r="G4" s="58">
        <f t="shared" si="0"/>
        <v>4.2014124225933307E-2</v>
      </c>
      <c r="H4" s="58">
        <f t="shared" si="0"/>
        <v>0.11481928488114498</v>
      </c>
      <c r="I4" s="58" t="e">
        <f t="shared" si="0"/>
        <v>#DIV/0!</v>
      </c>
      <c r="J4" s="58">
        <f t="shared" si="0"/>
        <v>4.652931188122799E-2</v>
      </c>
      <c r="K4" s="58">
        <f t="shared" si="0"/>
        <v>5.1575041039662678E-2</v>
      </c>
      <c r="L4" s="58">
        <f t="shared" si="0"/>
        <v>0.24957904425837105</v>
      </c>
      <c r="M4" s="58">
        <f t="shared" si="0"/>
        <v>-1.4285714285714235E-2</v>
      </c>
      <c r="N4" s="58">
        <f t="shared" si="0"/>
        <v>0.23172791505468024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182</v>
      </c>
      <c r="B6" s="19">
        <v>2024</v>
      </c>
      <c r="C6" s="7">
        <v>8571407740</v>
      </c>
      <c r="D6" s="7">
        <v>6817215248</v>
      </c>
      <c r="E6" s="7">
        <v>51446256</v>
      </c>
      <c r="F6" s="7">
        <v>362748148</v>
      </c>
      <c r="G6" s="7">
        <v>295236054</v>
      </c>
      <c r="H6" s="7">
        <v>291526921</v>
      </c>
      <c r="I6" s="7">
        <v>16863156</v>
      </c>
      <c r="J6" s="7">
        <v>128557893</v>
      </c>
      <c r="K6" s="7">
        <v>1146378428</v>
      </c>
      <c r="L6" s="7">
        <v>5670836820</v>
      </c>
      <c r="M6" s="20">
        <v>4.88</v>
      </c>
      <c r="N6" s="7">
        <v>27673683.681599997</v>
      </c>
    </row>
    <row r="7" spans="1:17" s="21" customFormat="1" x14ac:dyDescent="0.2">
      <c r="A7" s="8" t="s">
        <v>182</v>
      </c>
      <c r="B7" s="19">
        <v>2025</v>
      </c>
      <c r="C7" s="7">
        <v>9242711105</v>
      </c>
      <c r="D7" s="7">
        <v>7535620142</v>
      </c>
      <c r="E7" s="7">
        <v>57181150</v>
      </c>
      <c r="F7" s="7">
        <v>393034022</v>
      </c>
      <c r="G7" s="7">
        <v>300569514</v>
      </c>
      <c r="H7" s="7">
        <v>305667320</v>
      </c>
      <c r="I7" s="7">
        <v>16566327</v>
      </c>
      <c r="J7" s="7">
        <v>145938219</v>
      </c>
      <c r="K7" s="7">
        <v>1218956552</v>
      </c>
      <c r="L7" s="7">
        <v>6316663590</v>
      </c>
      <c r="M7" s="20">
        <v>4.59</v>
      </c>
      <c r="N7" s="7">
        <v>28993485.8781</v>
      </c>
    </row>
    <row r="8" spans="1:17" s="44" customFormat="1" x14ac:dyDescent="0.2">
      <c r="A8" s="44" t="s">
        <v>9</v>
      </c>
      <c r="B8" s="45"/>
      <c r="C8" s="58">
        <f>(C7-C6)/C6</f>
        <v>7.8318916257739485E-2</v>
      </c>
      <c r="D8" s="58">
        <f t="shared" ref="D8:N8" si="1">(D7-D6)/D6</f>
        <v>0.10538099031136826</v>
      </c>
      <c r="E8" s="58">
        <f t="shared" si="1"/>
        <v>0.11147349575836966</v>
      </c>
      <c r="F8" s="58">
        <f t="shared" si="1"/>
        <v>8.3490085799142383E-2</v>
      </c>
      <c r="G8" s="58">
        <f t="shared" si="1"/>
        <v>1.8065070060853748E-2</v>
      </c>
      <c r="H8" s="58">
        <f t="shared" si="1"/>
        <v>4.850460791578147E-2</v>
      </c>
      <c r="I8" s="58">
        <f t="shared" si="1"/>
        <v>-1.7602221078901244E-2</v>
      </c>
      <c r="J8" s="58">
        <f t="shared" si="1"/>
        <v>0.13519454616450505</v>
      </c>
      <c r="K8" s="58">
        <f t="shared" si="1"/>
        <v>6.3310790073589904E-2</v>
      </c>
      <c r="L8" s="58">
        <f t="shared" si="1"/>
        <v>0.11388562050000937</v>
      </c>
      <c r="M8" s="58">
        <f t="shared" si="1"/>
        <v>-5.9426229508196732E-2</v>
      </c>
      <c r="N8" s="58">
        <f t="shared" si="1"/>
        <v>4.7691597970295832E-2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183</v>
      </c>
      <c r="B10" s="19">
        <v>2024</v>
      </c>
      <c r="C10" s="7">
        <v>2722174375</v>
      </c>
      <c r="D10" s="7">
        <v>2114524679</v>
      </c>
      <c r="E10" s="7">
        <v>44692988</v>
      </c>
      <c r="F10" s="7">
        <v>123209877</v>
      </c>
      <c r="G10" s="7">
        <v>123210393</v>
      </c>
      <c r="H10" s="7">
        <v>112228568</v>
      </c>
      <c r="I10" s="7">
        <v>0</v>
      </c>
      <c r="J10" s="7">
        <v>32215844</v>
      </c>
      <c r="K10" s="7">
        <v>435557670</v>
      </c>
      <c r="L10" s="7">
        <v>1678967009</v>
      </c>
      <c r="M10" s="20">
        <v>7.5810000000000004</v>
      </c>
      <c r="N10" s="7">
        <v>12728248.895229001</v>
      </c>
    </row>
    <row r="11" spans="1:17" s="21" customFormat="1" x14ac:dyDescent="0.2">
      <c r="A11" s="8" t="s">
        <v>183</v>
      </c>
      <c r="B11" s="19">
        <v>2025</v>
      </c>
      <c r="C11" s="7">
        <v>2842912940</v>
      </c>
      <c r="D11" s="7">
        <v>2281685081</v>
      </c>
      <c r="E11" s="7">
        <v>46090918</v>
      </c>
      <c r="F11" s="7">
        <v>124641051</v>
      </c>
      <c r="G11" s="7">
        <v>124297054</v>
      </c>
      <c r="H11" s="7">
        <v>117340440</v>
      </c>
      <c r="I11" s="7">
        <v>0</v>
      </c>
      <c r="J11" s="7">
        <v>37333695</v>
      </c>
      <c r="K11" s="7">
        <v>449703158</v>
      </c>
      <c r="L11" s="7">
        <v>1831981923</v>
      </c>
      <c r="M11" s="20">
        <v>7.3898000000000001</v>
      </c>
      <c r="N11" s="7">
        <v>13537980.0145854</v>
      </c>
    </row>
    <row r="12" spans="1:17" s="44" customFormat="1" x14ac:dyDescent="0.2">
      <c r="A12" s="44" t="s">
        <v>9</v>
      </c>
      <c r="B12" s="45"/>
      <c r="C12" s="58">
        <f>(C11-C10)/C10</f>
        <v>4.4353721829447461E-2</v>
      </c>
      <c r="D12" s="58">
        <f t="shared" ref="D12:N12" si="2">(D11-D10)/D10</f>
        <v>7.9053417375603022E-2</v>
      </c>
      <c r="E12" s="58">
        <f t="shared" si="2"/>
        <v>3.1278508387042728E-2</v>
      </c>
      <c r="F12" s="58">
        <f t="shared" si="2"/>
        <v>1.1615740838699156E-2</v>
      </c>
      <c r="G12" s="58">
        <f t="shared" si="2"/>
        <v>8.8195563177856269E-3</v>
      </c>
      <c r="H12" s="58">
        <f t="shared" si="2"/>
        <v>4.554875902898449E-2</v>
      </c>
      <c r="I12" s="58" t="e">
        <f t="shared" si="2"/>
        <v>#DIV/0!</v>
      </c>
      <c r="J12" s="58">
        <f t="shared" si="2"/>
        <v>0.15886130439419807</v>
      </c>
      <c r="K12" s="58">
        <f t="shared" si="2"/>
        <v>3.2476728053026822E-2</v>
      </c>
      <c r="L12" s="58">
        <f t="shared" si="2"/>
        <v>9.1136343465817324E-2</v>
      </c>
      <c r="M12" s="58">
        <f t="shared" si="2"/>
        <v>-2.5220947104603646E-2</v>
      </c>
      <c r="N12" s="58">
        <f t="shared" si="2"/>
        <v>6.3616851463355287E-2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184</v>
      </c>
      <c r="B14" s="19">
        <v>2024</v>
      </c>
      <c r="C14" s="7">
        <v>1730501082</v>
      </c>
      <c r="D14" s="7">
        <v>1318970545</v>
      </c>
      <c r="E14" s="7">
        <v>9522502</v>
      </c>
      <c r="F14" s="7">
        <v>31585162</v>
      </c>
      <c r="G14" s="7">
        <v>73337927</v>
      </c>
      <c r="H14" s="7">
        <v>70319789</v>
      </c>
      <c r="I14" s="7">
        <v>0</v>
      </c>
      <c r="J14" s="7">
        <v>30326558</v>
      </c>
      <c r="K14" s="7">
        <v>215091938</v>
      </c>
      <c r="L14" s="7">
        <v>1103878607</v>
      </c>
      <c r="M14" s="20">
        <v>3.9134000000000002</v>
      </c>
      <c r="N14" s="7">
        <v>4319918.5406338004</v>
      </c>
    </row>
    <row r="15" spans="1:17" s="21" customFormat="1" x14ac:dyDescent="0.2">
      <c r="A15" s="8" t="s">
        <v>184</v>
      </c>
      <c r="B15" s="19">
        <v>2025</v>
      </c>
      <c r="C15" s="7">
        <v>1755703212</v>
      </c>
      <c r="D15" s="7">
        <v>1391128538</v>
      </c>
      <c r="E15" s="7">
        <v>10862449</v>
      </c>
      <c r="F15" s="7">
        <v>31883639</v>
      </c>
      <c r="G15" s="7">
        <v>73060768</v>
      </c>
      <c r="H15" s="7">
        <v>72460658</v>
      </c>
      <c r="I15" s="7">
        <v>0</v>
      </c>
      <c r="J15" s="7">
        <v>31689597</v>
      </c>
      <c r="K15" s="7">
        <v>219957111</v>
      </c>
      <c r="L15" s="7">
        <v>1171171427</v>
      </c>
      <c r="M15" s="20">
        <v>3.9134000000000002</v>
      </c>
      <c r="N15" s="7">
        <v>4583262.2624218008</v>
      </c>
    </row>
    <row r="16" spans="1:17" s="44" customFormat="1" x14ac:dyDescent="0.2">
      <c r="A16" s="44" t="s">
        <v>9</v>
      </c>
      <c r="B16" s="45"/>
      <c r="C16" s="58">
        <f>(C15-C14)/C14</f>
        <v>1.4563486993531969E-2</v>
      </c>
      <c r="D16" s="58">
        <f t="shared" ref="D16:N16" si="3">(D15-D14)/D14</f>
        <v>5.4707812296141911E-2</v>
      </c>
      <c r="E16" s="58">
        <f t="shared" si="3"/>
        <v>0.14071375359123053</v>
      </c>
      <c r="F16" s="58">
        <f t="shared" si="3"/>
        <v>9.4499119554935316E-3</v>
      </c>
      <c r="G16" s="58">
        <f t="shared" si="3"/>
        <v>-3.7792041763056649E-3</v>
      </c>
      <c r="H16" s="58">
        <f t="shared" si="3"/>
        <v>3.0444758587088481E-2</v>
      </c>
      <c r="I16" s="58" t="e">
        <f t="shared" si="3"/>
        <v>#DIV/0!</v>
      </c>
      <c r="J16" s="58">
        <f t="shared" si="3"/>
        <v>4.4945390769371187E-2</v>
      </c>
      <c r="K16" s="58">
        <f t="shared" si="3"/>
        <v>2.2619039305880446E-2</v>
      </c>
      <c r="L16" s="58">
        <f t="shared" si="3"/>
        <v>6.0960344346993947E-2</v>
      </c>
      <c r="M16" s="58">
        <f t="shared" si="3"/>
        <v>0</v>
      </c>
      <c r="N16" s="58">
        <f t="shared" si="3"/>
        <v>6.096034434699401E-2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185</v>
      </c>
      <c r="B18" s="19">
        <v>2024</v>
      </c>
      <c r="C18" s="7">
        <v>3473888548</v>
      </c>
      <c r="D18" s="7">
        <v>2752486728</v>
      </c>
      <c r="E18" s="7">
        <v>16218669</v>
      </c>
      <c r="F18" s="7">
        <v>32351150</v>
      </c>
      <c r="G18" s="7">
        <v>159128692</v>
      </c>
      <c r="H18" s="7">
        <v>155957122</v>
      </c>
      <c r="I18" s="7">
        <v>0</v>
      </c>
      <c r="J18" s="7">
        <v>62450225</v>
      </c>
      <c r="K18" s="7">
        <v>426105858</v>
      </c>
      <c r="L18" s="7">
        <v>2326380870</v>
      </c>
      <c r="M18" s="20">
        <v>5.5</v>
      </c>
      <c r="N18" s="7">
        <v>12795094.785</v>
      </c>
    </row>
    <row r="19" spans="1:14" s="21" customFormat="1" x14ac:dyDescent="0.2">
      <c r="A19" s="8" t="s">
        <v>185</v>
      </c>
      <c r="B19" s="19">
        <v>2025</v>
      </c>
      <c r="C19" s="7">
        <v>3795130377</v>
      </c>
      <c r="D19" s="7">
        <v>3096595539</v>
      </c>
      <c r="E19" s="7">
        <v>20427603</v>
      </c>
      <c r="F19" s="7">
        <v>34039982</v>
      </c>
      <c r="G19" s="7">
        <v>164167355</v>
      </c>
      <c r="H19" s="7">
        <v>165903592</v>
      </c>
      <c r="I19" s="7">
        <v>0</v>
      </c>
      <c r="J19" s="7">
        <v>73715479</v>
      </c>
      <c r="K19" s="7">
        <v>458254011</v>
      </c>
      <c r="L19" s="7">
        <v>2638341528</v>
      </c>
      <c r="M19" s="20">
        <v>5.7</v>
      </c>
      <c r="N19" s="7">
        <v>15038546.7096</v>
      </c>
    </row>
    <row r="20" spans="1:14" s="44" customFormat="1" x14ac:dyDescent="0.2">
      <c r="A20" s="44" t="s">
        <v>9</v>
      </c>
      <c r="B20" s="45"/>
      <c r="C20" s="58">
        <f>(C19-C18)/C18</f>
        <v>9.2473268661698013E-2</v>
      </c>
      <c r="D20" s="58">
        <f t="shared" ref="D20:N20" si="4">(D19-D18)/D18</f>
        <v>0.12501742787694925</v>
      </c>
      <c r="E20" s="58">
        <f t="shared" si="4"/>
        <v>0.25951167756121046</v>
      </c>
      <c r="F20" s="58">
        <f t="shared" si="4"/>
        <v>5.2203151974504772E-2</v>
      </c>
      <c r="G20" s="58">
        <f t="shared" si="4"/>
        <v>3.1664076017164776E-2</v>
      </c>
      <c r="H20" s="58">
        <f t="shared" si="4"/>
        <v>6.3776952744742238E-2</v>
      </c>
      <c r="I20" s="58" t="e">
        <f t="shared" si="4"/>
        <v>#DIV/0!</v>
      </c>
      <c r="J20" s="58">
        <f t="shared" si="4"/>
        <v>0.18038772478401799</v>
      </c>
      <c r="K20" s="58">
        <f t="shared" si="4"/>
        <v>7.5446399988239543E-2</v>
      </c>
      <c r="L20" s="58">
        <f t="shared" si="4"/>
        <v>0.13409698387005736</v>
      </c>
      <c r="M20" s="58">
        <f t="shared" si="4"/>
        <v>3.6363636363636397E-2</v>
      </c>
      <c r="N20" s="58">
        <f t="shared" si="4"/>
        <v>0.17533687419260485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186</v>
      </c>
      <c r="B22" s="19">
        <v>2024</v>
      </c>
      <c r="C22" s="7">
        <v>355990365</v>
      </c>
      <c r="D22" s="7">
        <v>276705731</v>
      </c>
      <c r="E22" s="7">
        <v>2135997</v>
      </c>
      <c r="F22" s="7">
        <v>6395747</v>
      </c>
      <c r="G22" s="7">
        <v>17032092</v>
      </c>
      <c r="H22" s="7">
        <v>16767208</v>
      </c>
      <c r="I22" s="7">
        <v>0</v>
      </c>
      <c r="J22" s="7">
        <v>9791873</v>
      </c>
      <c r="K22" s="7">
        <v>52122917</v>
      </c>
      <c r="L22" s="7">
        <v>224582814</v>
      </c>
      <c r="M22" s="20">
        <v>7.5</v>
      </c>
      <c r="N22" s="7">
        <v>1684371.105</v>
      </c>
    </row>
    <row r="23" spans="1:14" s="21" customFormat="1" x14ac:dyDescent="0.2">
      <c r="A23" s="8" t="s">
        <v>186</v>
      </c>
      <c r="B23" s="19">
        <v>2025</v>
      </c>
      <c r="C23" s="7">
        <v>407857178</v>
      </c>
      <c r="D23" s="7">
        <v>313635863</v>
      </c>
      <c r="E23" s="7">
        <v>2242914</v>
      </c>
      <c r="F23" s="7">
        <v>6949920</v>
      </c>
      <c r="G23" s="7">
        <v>18382092</v>
      </c>
      <c r="H23" s="7">
        <v>18651940</v>
      </c>
      <c r="I23" s="7">
        <v>0</v>
      </c>
      <c r="J23" s="7">
        <v>11450766</v>
      </c>
      <c r="K23" s="7">
        <v>57677632</v>
      </c>
      <c r="L23" s="7">
        <v>255958231</v>
      </c>
      <c r="M23" s="20">
        <v>6.99</v>
      </c>
      <c r="N23" s="7">
        <v>1789148.0346900001</v>
      </c>
    </row>
    <row r="24" spans="1:14" s="44" customFormat="1" x14ac:dyDescent="0.2">
      <c r="A24" s="44" t="s">
        <v>9</v>
      </c>
      <c r="B24" s="45"/>
      <c r="C24" s="58">
        <f>(C23-C22)/C22</f>
        <v>0.14569723818227495</v>
      </c>
      <c r="D24" s="58">
        <f t="shared" ref="D24:N24" si="5">(D23-D22)/D22</f>
        <v>0.13346356024696865</v>
      </c>
      <c r="E24" s="58">
        <f t="shared" si="5"/>
        <v>5.0054845582648291E-2</v>
      </c>
      <c r="F24" s="58">
        <f t="shared" si="5"/>
        <v>8.6647110962957102E-2</v>
      </c>
      <c r="G24" s="58">
        <f t="shared" si="5"/>
        <v>7.9262136442193945E-2</v>
      </c>
      <c r="H24" s="58">
        <f t="shared" si="5"/>
        <v>0.11240583405418481</v>
      </c>
      <c r="I24" s="58" t="e">
        <f t="shared" si="5"/>
        <v>#DIV/0!</v>
      </c>
      <c r="J24" s="58">
        <f t="shared" si="5"/>
        <v>0.16941528959781238</v>
      </c>
      <c r="K24" s="58">
        <f t="shared" si="5"/>
        <v>0.10656953447175645</v>
      </c>
      <c r="L24" s="58">
        <f t="shared" si="5"/>
        <v>0.1397053338195326</v>
      </c>
      <c r="M24" s="58">
        <f t="shared" si="5"/>
        <v>-6.7999999999999977E-2</v>
      </c>
      <c r="N24" s="58">
        <f t="shared" si="5"/>
        <v>6.2205371119804467E-2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187</v>
      </c>
      <c r="B26" s="19">
        <v>2024</v>
      </c>
      <c r="C26" s="7">
        <v>2591841459</v>
      </c>
      <c r="D26" s="7">
        <v>2209063650</v>
      </c>
      <c r="E26" s="7">
        <v>73043312</v>
      </c>
      <c r="F26" s="7">
        <v>50373484</v>
      </c>
      <c r="G26" s="7">
        <v>110738256</v>
      </c>
      <c r="H26" s="7">
        <v>104497190</v>
      </c>
      <c r="I26" s="7">
        <v>19188730</v>
      </c>
      <c r="J26" s="7">
        <v>36422667</v>
      </c>
      <c r="K26" s="7">
        <v>394263639</v>
      </c>
      <c r="L26" s="7">
        <v>1814800011</v>
      </c>
      <c r="M26" s="20">
        <v>3.6509999999999998</v>
      </c>
      <c r="N26" s="7">
        <v>6625834.8401609994</v>
      </c>
    </row>
    <row r="27" spans="1:14" s="21" customFormat="1" x14ac:dyDescent="0.2">
      <c r="A27" s="8" t="s">
        <v>187</v>
      </c>
      <c r="B27" s="19">
        <v>2025</v>
      </c>
      <c r="C27" s="7">
        <v>2698361982</v>
      </c>
      <c r="D27" s="7">
        <v>2375027175</v>
      </c>
      <c r="E27" s="7">
        <v>74630099</v>
      </c>
      <c r="F27" s="7">
        <v>61502380</v>
      </c>
      <c r="G27" s="7">
        <v>109768797</v>
      </c>
      <c r="H27" s="7">
        <v>107131879</v>
      </c>
      <c r="I27" s="7">
        <v>18512888</v>
      </c>
      <c r="J27" s="7">
        <v>39826581</v>
      </c>
      <c r="K27" s="7">
        <v>411372624</v>
      </c>
      <c r="L27" s="7">
        <v>1963654551</v>
      </c>
      <c r="M27" s="20">
        <v>3.6509999999999998</v>
      </c>
      <c r="N27" s="7">
        <v>7169302.7657009996</v>
      </c>
    </row>
    <row r="28" spans="1:14" s="44" customFormat="1" x14ac:dyDescent="0.2">
      <c r="A28" s="44" t="s">
        <v>9</v>
      </c>
      <c r="B28" s="45"/>
      <c r="C28" s="58">
        <f>(C27-C26)/C26</f>
        <v>4.1098394591271951E-2</v>
      </c>
      <c r="D28" s="58">
        <f t="shared" ref="D28:N28" si="6">(D27-D26)/D26</f>
        <v>7.5128448652894184E-2</v>
      </c>
      <c r="E28" s="58">
        <f t="shared" si="6"/>
        <v>2.1723919090634883E-2</v>
      </c>
      <c r="F28" s="58">
        <f t="shared" si="6"/>
        <v>0.2209276610686686</v>
      </c>
      <c r="G28" s="58">
        <f t="shared" si="6"/>
        <v>-8.7545084690515626E-3</v>
      </c>
      <c r="H28" s="58">
        <f t="shared" si="6"/>
        <v>2.5213012904940314E-2</v>
      </c>
      <c r="I28" s="58">
        <f t="shared" si="6"/>
        <v>-3.5220778029603834E-2</v>
      </c>
      <c r="J28" s="58">
        <f t="shared" si="6"/>
        <v>9.3455924026650761E-2</v>
      </c>
      <c r="K28" s="58">
        <f t="shared" si="6"/>
        <v>4.3394782849858496E-2</v>
      </c>
      <c r="L28" s="58">
        <f t="shared" si="6"/>
        <v>8.2022558462503781E-2</v>
      </c>
      <c r="M28" s="58">
        <f t="shared" si="6"/>
        <v>0</v>
      </c>
      <c r="N28" s="58">
        <f t="shared" si="6"/>
        <v>8.2022558462503822E-2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188</v>
      </c>
      <c r="B30" s="19">
        <v>2024</v>
      </c>
      <c r="C30" s="7">
        <v>5172498732</v>
      </c>
      <c r="D30" s="7">
        <v>4334040728</v>
      </c>
      <c r="E30" s="7">
        <v>123023715</v>
      </c>
      <c r="F30" s="7">
        <v>317830011</v>
      </c>
      <c r="G30" s="7">
        <v>174973609</v>
      </c>
      <c r="H30" s="7">
        <v>154602714</v>
      </c>
      <c r="I30" s="7">
        <v>0</v>
      </c>
      <c r="J30" s="7">
        <v>66015841</v>
      </c>
      <c r="K30" s="7">
        <v>836445890</v>
      </c>
      <c r="L30" s="7">
        <v>3497594838</v>
      </c>
      <c r="M30" s="20">
        <v>3.4752000000000001</v>
      </c>
      <c r="N30" s="7">
        <v>12154841.5810176</v>
      </c>
    </row>
    <row r="31" spans="1:14" s="21" customFormat="1" x14ac:dyDescent="0.2">
      <c r="A31" s="8" t="s">
        <v>188</v>
      </c>
      <c r="B31" s="19">
        <v>2025</v>
      </c>
      <c r="C31" s="7">
        <v>5594276169</v>
      </c>
      <c r="D31" s="7">
        <v>4793182526</v>
      </c>
      <c r="E31" s="7">
        <v>131802490</v>
      </c>
      <c r="F31" s="7">
        <v>325978183</v>
      </c>
      <c r="G31" s="7">
        <v>197351830</v>
      </c>
      <c r="H31" s="7">
        <v>183228645</v>
      </c>
      <c r="I31" s="7">
        <v>0</v>
      </c>
      <c r="J31" s="7">
        <v>81699700</v>
      </c>
      <c r="K31" s="7">
        <v>920060848</v>
      </c>
      <c r="L31" s="7">
        <v>3873121678</v>
      </c>
      <c r="M31" s="20">
        <v>3.4752000000000001</v>
      </c>
      <c r="N31" s="7">
        <v>13459872.455385601</v>
      </c>
    </row>
    <row r="32" spans="1:14" s="44" customFormat="1" x14ac:dyDescent="0.2">
      <c r="A32" s="44" t="s">
        <v>9</v>
      </c>
      <c r="B32" s="45"/>
      <c r="C32" s="58">
        <f>(C31-C30)/C30</f>
        <v>8.1542298771509883E-2</v>
      </c>
      <c r="D32" s="58">
        <f t="shared" ref="D32:N32" si="7">(D31-D30)/D30</f>
        <v>0.1059385056152615</v>
      </c>
      <c r="E32" s="58">
        <f t="shared" si="7"/>
        <v>7.1358396224662862E-2</v>
      </c>
      <c r="F32" s="58">
        <f t="shared" si="7"/>
        <v>2.5636886757053286E-2</v>
      </c>
      <c r="G32" s="58">
        <f t="shared" si="7"/>
        <v>0.12789483584350139</v>
      </c>
      <c r="H32" s="58">
        <f t="shared" si="7"/>
        <v>0.18515801087424635</v>
      </c>
      <c r="I32" s="58" t="e">
        <f t="shared" si="7"/>
        <v>#DIV/0!</v>
      </c>
      <c r="J32" s="58">
        <f t="shared" si="7"/>
        <v>0.23757720514383812</v>
      </c>
      <c r="K32" s="58">
        <f t="shared" si="7"/>
        <v>9.9964575114356774E-2</v>
      </c>
      <c r="L32" s="58">
        <f t="shared" si="7"/>
        <v>0.10736716440682258</v>
      </c>
      <c r="M32" s="58">
        <f t="shared" si="7"/>
        <v>0</v>
      </c>
      <c r="N32" s="58">
        <f t="shared" si="7"/>
        <v>0.10736716440682265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189</v>
      </c>
      <c r="B34" s="19">
        <v>2024</v>
      </c>
      <c r="C34" s="7">
        <v>822156506</v>
      </c>
      <c r="D34" s="7">
        <v>607412428</v>
      </c>
      <c r="E34" s="7">
        <v>4823851</v>
      </c>
      <c r="F34" s="7">
        <v>17931398</v>
      </c>
      <c r="G34" s="7">
        <v>43312753</v>
      </c>
      <c r="H34" s="7">
        <v>37835541</v>
      </c>
      <c r="I34" s="7">
        <v>0</v>
      </c>
      <c r="J34" s="7">
        <v>9669788</v>
      </c>
      <c r="K34" s="7">
        <v>113573331</v>
      </c>
      <c r="L34" s="7">
        <v>493839097</v>
      </c>
      <c r="M34" s="20">
        <v>4.7549000000000001</v>
      </c>
      <c r="N34" s="7">
        <v>2348155.5223253001</v>
      </c>
    </row>
    <row r="35" spans="1:14" s="21" customFormat="1" x14ac:dyDescent="0.2">
      <c r="A35" s="8" t="s">
        <v>189</v>
      </c>
      <c r="B35" s="19">
        <v>2025</v>
      </c>
      <c r="C35" s="7">
        <v>938425473</v>
      </c>
      <c r="D35" s="7">
        <v>738540864</v>
      </c>
      <c r="E35" s="7">
        <v>5847256</v>
      </c>
      <c r="F35" s="7">
        <v>18169052</v>
      </c>
      <c r="G35" s="7">
        <v>47888293</v>
      </c>
      <c r="H35" s="7">
        <v>44105290</v>
      </c>
      <c r="I35" s="7">
        <v>0</v>
      </c>
      <c r="J35" s="7">
        <v>13597429</v>
      </c>
      <c r="K35" s="7">
        <v>129607320</v>
      </c>
      <c r="L35" s="7">
        <v>608933544</v>
      </c>
      <c r="M35" s="20">
        <v>4.6380999999999997</v>
      </c>
      <c r="N35" s="7">
        <v>2824294.6704263999</v>
      </c>
    </row>
    <row r="36" spans="1:14" s="44" customFormat="1" x14ac:dyDescent="0.2">
      <c r="A36" s="44" t="s">
        <v>9</v>
      </c>
      <c r="B36" s="45"/>
      <c r="C36" s="58">
        <f>(C35-C34)/C34</f>
        <v>0.1414195060812424</v>
      </c>
      <c r="D36" s="58">
        <f t="shared" ref="D36:N36" si="8">(D35-D34)/D34</f>
        <v>0.21588039683639795</v>
      </c>
      <c r="E36" s="58">
        <f t="shared" si="8"/>
        <v>0.21215518472689143</v>
      </c>
      <c r="F36" s="58">
        <f t="shared" si="8"/>
        <v>1.3253512079760875E-2</v>
      </c>
      <c r="G36" s="58">
        <f t="shared" si="8"/>
        <v>0.10563955609102012</v>
      </c>
      <c r="H36" s="58">
        <f t="shared" si="8"/>
        <v>0.16571056827230249</v>
      </c>
      <c r="I36" s="58" t="e">
        <f t="shared" si="8"/>
        <v>#DIV/0!</v>
      </c>
      <c r="J36" s="58">
        <f t="shared" si="8"/>
        <v>0.40617653665209619</v>
      </c>
      <c r="K36" s="58">
        <f t="shared" si="8"/>
        <v>0.14117741250364488</v>
      </c>
      <c r="L36" s="58">
        <f t="shared" si="8"/>
        <v>0.23306062176766049</v>
      </c>
      <c r="M36" s="58">
        <f t="shared" si="8"/>
        <v>-2.4564133840880031E-2</v>
      </c>
      <c r="N36" s="58">
        <f t="shared" si="8"/>
        <v>0.20277155562064095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190</v>
      </c>
      <c r="B38" s="19">
        <v>2024</v>
      </c>
      <c r="C38" s="7">
        <v>2694872686</v>
      </c>
      <c r="D38" s="7">
        <v>2084836548</v>
      </c>
      <c r="E38" s="7">
        <v>11048506</v>
      </c>
      <c r="F38" s="7">
        <v>45055975</v>
      </c>
      <c r="G38" s="7">
        <v>108973229</v>
      </c>
      <c r="H38" s="7">
        <v>107841440</v>
      </c>
      <c r="I38" s="7">
        <v>3286820</v>
      </c>
      <c r="J38" s="7">
        <v>44025875</v>
      </c>
      <c r="K38" s="7">
        <v>320231845</v>
      </c>
      <c r="L38" s="7">
        <v>1764604703</v>
      </c>
      <c r="M38" s="20">
        <v>5.6</v>
      </c>
      <c r="N38" s="7">
        <v>9881786.3367999997</v>
      </c>
    </row>
    <row r="39" spans="1:14" s="21" customFormat="1" x14ac:dyDescent="0.2">
      <c r="A39" s="8" t="s">
        <v>190</v>
      </c>
      <c r="B39" s="19">
        <v>2025</v>
      </c>
      <c r="C39" s="7">
        <v>3106449226</v>
      </c>
      <c r="D39" s="7">
        <v>2427830996</v>
      </c>
      <c r="E39" s="7">
        <v>13082871</v>
      </c>
      <c r="F39" s="7">
        <v>45204872</v>
      </c>
      <c r="G39" s="7">
        <v>118498370</v>
      </c>
      <c r="H39" s="7">
        <v>121060641</v>
      </c>
      <c r="I39" s="7">
        <v>5845274</v>
      </c>
      <c r="J39" s="7">
        <v>58145609</v>
      </c>
      <c r="K39" s="7">
        <v>361837637</v>
      </c>
      <c r="L39" s="7">
        <v>2065993359</v>
      </c>
      <c r="M39" s="20">
        <v>5.5</v>
      </c>
      <c r="N39" s="7">
        <v>11362963.4745</v>
      </c>
    </row>
    <row r="40" spans="1:14" s="44" customFormat="1" x14ac:dyDescent="0.2">
      <c r="A40" s="44" t="s">
        <v>9</v>
      </c>
      <c r="B40" s="45"/>
      <c r="C40" s="58">
        <f>(C39-C38)/C38</f>
        <v>0.15272578260864084</v>
      </c>
      <c r="D40" s="58">
        <f t="shared" ref="D40:N40" si="9">(D39-D38)/D38</f>
        <v>0.1645186277691828</v>
      </c>
      <c r="E40" s="58">
        <f t="shared" si="9"/>
        <v>0.18413032495072185</v>
      </c>
      <c r="F40" s="58">
        <f t="shared" si="9"/>
        <v>3.3047115282712224E-3</v>
      </c>
      <c r="G40" s="58">
        <f t="shared" si="9"/>
        <v>8.7408082585127403E-2</v>
      </c>
      <c r="H40" s="58">
        <f t="shared" si="9"/>
        <v>0.12257997482229466</v>
      </c>
      <c r="I40" s="58">
        <f t="shared" si="9"/>
        <v>0.7783979652064914</v>
      </c>
      <c r="J40" s="58">
        <f t="shared" si="9"/>
        <v>0.3207144434948766</v>
      </c>
      <c r="K40" s="58">
        <f t="shared" si="9"/>
        <v>0.12992396805508208</v>
      </c>
      <c r="L40" s="58">
        <f t="shared" si="9"/>
        <v>0.17079669768963548</v>
      </c>
      <c r="M40" s="58">
        <f t="shared" si="9"/>
        <v>-1.7857142857142794E-2</v>
      </c>
      <c r="N40" s="58">
        <f t="shared" si="9"/>
        <v>0.14988961380232063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191</v>
      </c>
      <c r="B42" s="19">
        <v>2024</v>
      </c>
      <c r="C42" s="7">
        <v>383196885</v>
      </c>
      <c r="D42" s="7">
        <v>276121772</v>
      </c>
      <c r="E42" s="7">
        <v>2376188</v>
      </c>
      <c r="F42" s="7">
        <v>29915416</v>
      </c>
      <c r="G42" s="7">
        <v>13575000</v>
      </c>
      <c r="H42" s="7">
        <v>13337480</v>
      </c>
      <c r="I42" s="7">
        <v>0</v>
      </c>
      <c r="J42" s="7">
        <v>4950970</v>
      </c>
      <c r="K42" s="7">
        <v>64155054</v>
      </c>
      <c r="L42" s="7">
        <v>211966718</v>
      </c>
      <c r="M42" s="20">
        <v>2.83</v>
      </c>
      <c r="N42" s="7">
        <v>599865.81194000004</v>
      </c>
    </row>
    <row r="43" spans="1:14" s="21" customFormat="1" x14ac:dyDescent="0.2">
      <c r="A43" s="8" t="s">
        <v>191</v>
      </c>
      <c r="B43" s="19">
        <v>2025</v>
      </c>
      <c r="C43" s="7">
        <v>449646046</v>
      </c>
      <c r="D43" s="7">
        <v>335600540</v>
      </c>
      <c r="E43" s="7">
        <v>2497636</v>
      </c>
      <c r="F43" s="7">
        <v>29783766</v>
      </c>
      <c r="G43" s="7">
        <v>14650000</v>
      </c>
      <c r="H43" s="7">
        <v>14894508</v>
      </c>
      <c r="I43" s="7">
        <v>0</v>
      </c>
      <c r="J43" s="7">
        <v>7709125</v>
      </c>
      <c r="K43" s="7">
        <v>69535035</v>
      </c>
      <c r="L43" s="7">
        <v>266065505</v>
      </c>
      <c r="M43" s="20">
        <v>2.83</v>
      </c>
      <c r="N43" s="7">
        <v>752965.37914999994</v>
      </c>
    </row>
    <row r="44" spans="1:14" s="44" customFormat="1" x14ac:dyDescent="0.2">
      <c r="A44" s="44" t="s">
        <v>9</v>
      </c>
      <c r="B44" s="45"/>
      <c r="C44" s="58">
        <f>(C43-C42)/C42</f>
        <v>0.17340736211882307</v>
      </c>
      <c r="D44" s="58">
        <f t="shared" ref="D44:N44" si="10">(D43-D42)/D42</f>
        <v>0.21540774408763391</v>
      </c>
      <c r="E44" s="58">
        <f t="shared" si="10"/>
        <v>5.111043402289718E-2</v>
      </c>
      <c r="F44" s="58">
        <f t="shared" si="10"/>
        <v>-4.4007410761060448E-3</v>
      </c>
      <c r="G44" s="58">
        <f t="shared" si="10"/>
        <v>7.918968692449356E-2</v>
      </c>
      <c r="H44" s="58">
        <f t="shared" si="10"/>
        <v>0.1167407936131863</v>
      </c>
      <c r="I44" s="58" t="e">
        <f t="shared" si="10"/>
        <v>#DIV/0!</v>
      </c>
      <c r="J44" s="58">
        <f t="shared" si="10"/>
        <v>0.55709386241483994</v>
      </c>
      <c r="K44" s="58">
        <f t="shared" si="10"/>
        <v>8.3859036265482689E-2</v>
      </c>
      <c r="L44" s="58">
        <f t="shared" si="10"/>
        <v>0.25522302515435463</v>
      </c>
      <c r="M44" s="58">
        <f t="shared" si="10"/>
        <v>0</v>
      </c>
      <c r="N44" s="58">
        <f t="shared" si="10"/>
        <v>0.25522302515435447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192</v>
      </c>
      <c r="B46" s="19">
        <v>2024</v>
      </c>
      <c r="C46" s="7">
        <v>2987380002</v>
      </c>
      <c r="D46" s="7">
        <v>2400782075</v>
      </c>
      <c r="E46" s="7">
        <v>39067403</v>
      </c>
      <c r="F46" s="7">
        <v>109989802</v>
      </c>
      <c r="G46" s="7">
        <v>108431464</v>
      </c>
      <c r="H46" s="7">
        <v>104535712</v>
      </c>
      <c r="I46" s="7">
        <v>5473190</v>
      </c>
      <c r="J46" s="7">
        <v>58225341</v>
      </c>
      <c r="K46" s="7">
        <v>425722912</v>
      </c>
      <c r="L46" s="7">
        <v>1975059163</v>
      </c>
      <c r="M46" s="20">
        <v>6.3</v>
      </c>
      <c r="N46" s="7">
        <v>12442872.7269</v>
      </c>
    </row>
    <row r="47" spans="1:14" s="21" customFormat="1" x14ac:dyDescent="0.2">
      <c r="A47" s="8" t="s">
        <v>192</v>
      </c>
      <c r="B47" s="19">
        <v>2025</v>
      </c>
      <c r="C47" s="7">
        <v>3179031278</v>
      </c>
      <c r="D47" s="7">
        <v>2612458549</v>
      </c>
      <c r="E47" s="7">
        <v>41148726</v>
      </c>
      <c r="F47" s="7">
        <v>115023725</v>
      </c>
      <c r="G47" s="7">
        <v>112225211</v>
      </c>
      <c r="H47" s="7">
        <v>111788882</v>
      </c>
      <c r="I47" s="7">
        <v>5526396</v>
      </c>
      <c r="J47" s="7">
        <v>61255352</v>
      </c>
      <c r="K47" s="7">
        <v>446968292</v>
      </c>
      <c r="L47" s="7">
        <v>2165490257</v>
      </c>
      <c r="M47" s="20">
        <v>6.3</v>
      </c>
      <c r="N47" s="7">
        <v>13642588.619100001</v>
      </c>
    </row>
    <row r="48" spans="1:14" s="44" customFormat="1" x14ac:dyDescent="0.2">
      <c r="A48" s="44" t="s">
        <v>9</v>
      </c>
      <c r="B48" s="45"/>
      <c r="C48" s="58">
        <f>(C47-C46)/C46</f>
        <v>6.4153631567357594E-2</v>
      </c>
      <c r="D48" s="58">
        <f t="shared" ref="D48:N48" si="11">(D47-D46)/D46</f>
        <v>8.8169799418383279E-2</v>
      </c>
      <c r="E48" s="58">
        <f t="shared" si="11"/>
        <v>5.3275181869652306E-2</v>
      </c>
      <c r="F48" s="58">
        <f t="shared" si="11"/>
        <v>4.5767179397231753E-2</v>
      </c>
      <c r="G48" s="58">
        <f t="shared" si="11"/>
        <v>3.4987510636211645E-2</v>
      </c>
      <c r="H48" s="58">
        <f t="shared" si="11"/>
        <v>6.9384613748074919E-2</v>
      </c>
      <c r="I48" s="58">
        <f t="shared" si="11"/>
        <v>9.7212046356877791E-3</v>
      </c>
      <c r="J48" s="58">
        <f t="shared" si="11"/>
        <v>5.2039386081053608E-2</v>
      </c>
      <c r="K48" s="58">
        <f t="shared" si="11"/>
        <v>4.9904243819510467E-2</v>
      </c>
      <c r="L48" s="58">
        <f t="shared" si="11"/>
        <v>9.641791879831399E-2</v>
      </c>
      <c r="M48" s="58">
        <f t="shared" si="11"/>
        <v>0</v>
      </c>
      <c r="N48" s="58">
        <f t="shared" si="11"/>
        <v>9.6417918798314045E-2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193</v>
      </c>
      <c r="B50" s="19">
        <v>2024</v>
      </c>
      <c r="C50" s="7">
        <v>2992984187</v>
      </c>
      <c r="D50" s="7">
        <v>2472727643</v>
      </c>
      <c r="E50" s="7">
        <v>202710276</v>
      </c>
      <c r="F50" s="7">
        <v>248387751</v>
      </c>
      <c r="G50" s="7">
        <v>131195506</v>
      </c>
      <c r="H50" s="7">
        <v>118897149</v>
      </c>
      <c r="I50" s="7">
        <v>13681022</v>
      </c>
      <c r="J50" s="7">
        <v>33563665</v>
      </c>
      <c r="K50" s="7">
        <v>748435369</v>
      </c>
      <c r="L50" s="7">
        <v>1724292274</v>
      </c>
      <c r="M50" s="20">
        <v>6.7755999999999998</v>
      </c>
      <c r="N50" s="7">
        <v>11683114.7317144</v>
      </c>
    </row>
    <row r="51" spans="1:14" s="21" customFormat="1" x14ac:dyDescent="0.2">
      <c r="A51" s="8" t="s">
        <v>193</v>
      </c>
      <c r="B51" s="19">
        <v>2025</v>
      </c>
      <c r="C51" s="7">
        <v>3144816531</v>
      </c>
      <c r="D51" s="7">
        <v>2662292711</v>
      </c>
      <c r="E51" s="7">
        <v>205287226</v>
      </c>
      <c r="F51" s="7">
        <v>246561915</v>
      </c>
      <c r="G51" s="7">
        <v>134341765</v>
      </c>
      <c r="H51" s="7">
        <v>126649675</v>
      </c>
      <c r="I51" s="7">
        <v>13922432</v>
      </c>
      <c r="J51" s="7">
        <v>40033586</v>
      </c>
      <c r="K51" s="7">
        <v>766796599</v>
      </c>
      <c r="L51" s="7">
        <v>1895496112</v>
      </c>
      <c r="M51" s="20">
        <v>6.6849999999999996</v>
      </c>
      <c r="N51" s="7">
        <v>12671391.508719999</v>
      </c>
    </row>
    <row r="52" spans="1:14" s="44" customFormat="1" x14ac:dyDescent="0.2">
      <c r="A52" s="44" t="s">
        <v>9</v>
      </c>
      <c r="B52" s="45"/>
      <c r="C52" s="58">
        <f>(C51-C50)/C50</f>
        <v>5.0729417368619058E-2</v>
      </c>
      <c r="D52" s="58">
        <f t="shared" ref="D52:N52" si="12">(D51-D50)/D50</f>
        <v>7.6662332196850036E-2</v>
      </c>
      <c r="E52" s="58">
        <f t="shared" si="12"/>
        <v>1.2712478374801285E-2</v>
      </c>
      <c r="F52" s="58">
        <f t="shared" si="12"/>
        <v>-7.3507489505792905E-3</v>
      </c>
      <c r="G52" s="58">
        <f t="shared" si="12"/>
        <v>2.3981454059866958E-2</v>
      </c>
      <c r="H52" s="58">
        <f t="shared" si="12"/>
        <v>6.520363242688014E-2</v>
      </c>
      <c r="I52" s="58">
        <f t="shared" si="12"/>
        <v>1.7645611563229704E-2</v>
      </c>
      <c r="J52" s="58">
        <f t="shared" si="12"/>
        <v>0.19276562914091772</v>
      </c>
      <c r="K52" s="58">
        <f t="shared" si="12"/>
        <v>2.4532819747058211E-2</v>
      </c>
      <c r="L52" s="58">
        <f t="shared" si="12"/>
        <v>9.9289337765715704E-2</v>
      </c>
      <c r="M52" s="58">
        <f t="shared" si="12"/>
        <v>-1.3371509534211028E-2</v>
      </c>
      <c r="N52" s="58">
        <f t="shared" si="12"/>
        <v>8.4590179904924928E-2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194</v>
      </c>
      <c r="B54" s="19">
        <v>2024</v>
      </c>
      <c r="C54" s="7">
        <v>477663995</v>
      </c>
      <c r="D54" s="7">
        <v>376952355</v>
      </c>
      <c r="E54" s="7">
        <v>11032792</v>
      </c>
      <c r="F54" s="7">
        <v>40513060</v>
      </c>
      <c r="G54" s="7">
        <v>20413856</v>
      </c>
      <c r="H54" s="7">
        <v>17744420</v>
      </c>
      <c r="I54" s="7">
        <v>0</v>
      </c>
      <c r="J54" s="7">
        <v>5956411</v>
      </c>
      <c r="K54" s="7">
        <v>95660539</v>
      </c>
      <c r="L54" s="7">
        <v>281291816</v>
      </c>
      <c r="M54" s="20">
        <v>7.1089000000000002</v>
      </c>
      <c r="N54" s="7">
        <v>1999675.3907624001</v>
      </c>
    </row>
    <row r="55" spans="1:14" s="21" customFormat="1" x14ac:dyDescent="0.2">
      <c r="A55" s="8" t="s">
        <v>194</v>
      </c>
      <c r="B55" s="19">
        <v>2025</v>
      </c>
      <c r="C55" s="7">
        <v>525197108</v>
      </c>
      <c r="D55" s="7">
        <v>420971728</v>
      </c>
      <c r="E55" s="7">
        <v>12155972</v>
      </c>
      <c r="F55" s="7">
        <v>40902900</v>
      </c>
      <c r="G55" s="7">
        <v>21389256</v>
      </c>
      <c r="H55" s="7">
        <v>19454890</v>
      </c>
      <c r="I55" s="7">
        <v>0</v>
      </c>
      <c r="J55" s="7">
        <v>7440776</v>
      </c>
      <c r="K55" s="7">
        <v>101343794</v>
      </c>
      <c r="L55" s="7">
        <v>319627934</v>
      </c>
      <c r="M55" s="20">
        <v>7.2377000000000002</v>
      </c>
      <c r="N55" s="7">
        <v>2313371.0979117998</v>
      </c>
    </row>
    <row r="56" spans="1:14" s="44" customFormat="1" x14ac:dyDescent="0.2">
      <c r="A56" s="44" t="s">
        <v>9</v>
      </c>
      <c r="B56" s="45"/>
      <c r="C56" s="58">
        <f>(C55-C54)/C54</f>
        <v>9.9511609620063571E-2</v>
      </c>
      <c r="D56" s="58">
        <f t="shared" ref="D56:N56" si="13">(D55-D54)/D54</f>
        <v>0.11677702079882217</v>
      </c>
      <c r="E56" s="58">
        <f t="shared" si="13"/>
        <v>0.10180378638516886</v>
      </c>
      <c r="F56" s="58">
        <f t="shared" si="13"/>
        <v>9.622576028569552E-3</v>
      </c>
      <c r="G56" s="58">
        <f t="shared" si="13"/>
        <v>4.7781271700946648E-2</v>
      </c>
      <c r="H56" s="58">
        <f t="shared" si="13"/>
        <v>9.6394810312199555E-2</v>
      </c>
      <c r="I56" s="58" t="e">
        <f t="shared" si="13"/>
        <v>#DIV/0!</v>
      </c>
      <c r="J56" s="58">
        <f t="shared" si="13"/>
        <v>0.24920459652633103</v>
      </c>
      <c r="K56" s="58">
        <f t="shared" si="13"/>
        <v>5.9410652076714726E-2</v>
      </c>
      <c r="L56" s="58">
        <f t="shared" si="13"/>
        <v>0.13628593446174062</v>
      </c>
      <c r="M56" s="58">
        <f t="shared" si="13"/>
        <v>1.8118133607168484E-2</v>
      </c>
      <c r="N56" s="58">
        <f t="shared" si="13"/>
        <v>0.15687331483826455</v>
      </c>
    </row>
    <row r="58" spans="1:14" ht="15" x14ac:dyDescent="0.25">
      <c r="A58" s="1" t="s">
        <v>10</v>
      </c>
      <c r="B58" s="19">
        <v>2024</v>
      </c>
      <c r="C58" s="13">
        <f>C2+C6+C10+C14+C18+C22+C26+C30+C34+C38+C42+C46+C50+C54</f>
        <v>35205402611</v>
      </c>
      <c r="D58" s="13">
        <f t="shared" ref="D58:N58" si="14">D2+D6+D10+D14+D18+D22+D26+D30+D34+D38+D42+D46+D50+D54</f>
        <v>28220073904</v>
      </c>
      <c r="E58" s="13">
        <f t="shared" si="14"/>
        <v>592994036</v>
      </c>
      <c r="F58" s="13">
        <f t="shared" si="14"/>
        <v>1423309178</v>
      </c>
      <c r="G58" s="13">
        <f t="shared" si="14"/>
        <v>1393922096</v>
      </c>
      <c r="H58" s="13">
        <f t="shared" si="14"/>
        <v>1317344712</v>
      </c>
      <c r="I58" s="13">
        <f t="shared" si="14"/>
        <v>58492918</v>
      </c>
      <c r="J58" s="13">
        <f t="shared" si="14"/>
        <v>524904369</v>
      </c>
      <c r="K58" s="13">
        <f t="shared" si="14"/>
        <v>5310967309</v>
      </c>
      <c r="L58" s="13">
        <f t="shared" si="14"/>
        <v>22909106595</v>
      </c>
      <c r="M58" s="13"/>
      <c r="N58" s="13">
        <f t="shared" si="14"/>
        <v>117924546.93408349</v>
      </c>
    </row>
    <row r="59" spans="1:14" ht="15" x14ac:dyDescent="0.25">
      <c r="A59" s="1"/>
      <c r="B59" s="19">
        <v>2025</v>
      </c>
      <c r="C59" s="13">
        <f>C3+C7+C11+C15+C19+C23+C27+C31+C35+C39+C43+C47+C51+C55</f>
        <v>37940503230</v>
      </c>
      <c r="D59" s="13">
        <f t="shared" ref="D59:N59" si="15">D3+D7+D11+D15+D19+D23+D27+D31+D35+D39+D43+D47+D51+D55</f>
        <v>31199917352</v>
      </c>
      <c r="E59" s="13">
        <f t="shared" si="15"/>
        <v>625151384</v>
      </c>
      <c r="F59" s="13">
        <f t="shared" si="15"/>
        <v>1480552168</v>
      </c>
      <c r="G59" s="13">
        <f t="shared" si="15"/>
        <v>1451557030</v>
      </c>
      <c r="H59" s="13">
        <f t="shared" si="15"/>
        <v>1420883932</v>
      </c>
      <c r="I59" s="13">
        <f t="shared" si="15"/>
        <v>60373317</v>
      </c>
      <c r="J59" s="13">
        <f t="shared" si="15"/>
        <v>612694423</v>
      </c>
      <c r="K59" s="13">
        <f t="shared" si="15"/>
        <v>5651212254</v>
      </c>
      <c r="L59" s="13">
        <f t="shared" si="15"/>
        <v>25548705098</v>
      </c>
      <c r="M59" s="13"/>
      <c r="N59" s="13">
        <f t="shared" si="15"/>
        <v>129354990.53739201</v>
      </c>
    </row>
    <row r="60" spans="1:14" s="44" customFormat="1" ht="15" x14ac:dyDescent="0.25">
      <c r="A60" s="48" t="s">
        <v>9</v>
      </c>
      <c r="B60" s="49"/>
      <c r="C60" s="58">
        <f t="shared" ref="C60:L60" si="16">(C59-C58)/C58</f>
        <v>7.7689798046661512E-2</v>
      </c>
      <c r="D60" s="58">
        <f t="shared" si="16"/>
        <v>0.10559304196498323</v>
      </c>
      <c r="E60" s="58">
        <f t="shared" si="16"/>
        <v>5.42287882301737E-2</v>
      </c>
      <c r="F60" s="58">
        <f t="shared" si="16"/>
        <v>4.0218239919197651E-2</v>
      </c>
      <c r="G60" s="58">
        <f t="shared" si="16"/>
        <v>4.1347313573254385E-2</v>
      </c>
      <c r="H60" s="58">
        <f t="shared" si="16"/>
        <v>7.8596907139670519E-2</v>
      </c>
      <c r="I60" s="58">
        <f t="shared" si="16"/>
        <v>3.214746441611957E-2</v>
      </c>
      <c r="J60" s="58">
        <f t="shared" si="16"/>
        <v>0.1672496157104762</v>
      </c>
      <c r="K60" s="58">
        <f t="shared" si="16"/>
        <v>6.4064590347490694E-2</v>
      </c>
      <c r="L60" s="58">
        <f t="shared" si="16"/>
        <v>0.11522049068365252</v>
      </c>
      <c r="M60" s="58"/>
      <c r="N60" s="58">
        <f t="shared" ref="N60" si="17">(N59-N58)/N58</f>
        <v>9.6930146440993417E-2</v>
      </c>
    </row>
    <row r="62" spans="1:14" ht="15" x14ac:dyDescent="0.25">
      <c r="K62" s="15" t="s">
        <v>465</v>
      </c>
      <c r="L62" s="16">
        <v>2024</v>
      </c>
      <c r="M62" s="23">
        <f>(M2+M6+M10+M14+M18+M22+M26+M30+M34+M38+M42+M46+M50+M54)/14</f>
        <v>5.4907142857142848</v>
      </c>
    </row>
    <row r="63" spans="1:14" ht="15" x14ac:dyDescent="0.25">
      <c r="K63" s="15"/>
      <c r="L63" s="16">
        <v>2025</v>
      </c>
      <c r="M63" s="23">
        <f>(M3+M7+M11+M15+M19+M23+M27+M31+M35+M39+M43+M47+M51+M55)/14</f>
        <v>5.414299999999999</v>
      </c>
    </row>
    <row r="64" spans="1:14" s="44" customFormat="1" ht="15" x14ac:dyDescent="0.25">
      <c r="B64" s="49"/>
      <c r="J64" s="46"/>
      <c r="K64" s="48" t="s">
        <v>466</v>
      </c>
      <c r="L64" s="48"/>
      <c r="M64" s="58">
        <f t="shared" ref="M64" si="18">(M63-M62)/M62</f>
        <v>-1.3917002731885012E-2</v>
      </c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30" sqref="N3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195</v>
      </c>
      <c r="B2" s="19">
        <v>2024</v>
      </c>
      <c r="C2" s="7">
        <v>26563014695</v>
      </c>
      <c r="D2" s="7">
        <v>19050289700</v>
      </c>
      <c r="E2" s="7">
        <v>180595284</v>
      </c>
      <c r="F2" s="7">
        <v>249255469</v>
      </c>
      <c r="G2" s="7">
        <v>428288703</v>
      </c>
      <c r="H2" s="7">
        <v>416578135</v>
      </c>
      <c r="I2" s="7">
        <v>9801721</v>
      </c>
      <c r="J2" s="7">
        <v>109489072</v>
      </c>
      <c r="K2" s="7">
        <v>1394008384</v>
      </c>
      <c r="L2" s="7">
        <v>17656281316</v>
      </c>
      <c r="M2" s="20">
        <v>0.84699999999999998</v>
      </c>
      <c r="N2" s="7">
        <v>14954870.274652001</v>
      </c>
    </row>
    <row r="3" spans="1:17" s="21" customFormat="1" x14ac:dyDescent="0.2">
      <c r="A3" s="8" t="s">
        <v>195</v>
      </c>
      <c r="B3" s="19">
        <v>2025</v>
      </c>
      <c r="C3" s="7">
        <v>25850283634</v>
      </c>
      <c r="D3" s="7">
        <v>20242235138</v>
      </c>
      <c r="E3" s="7">
        <v>183645479</v>
      </c>
      <c r="F3" s="7">
        <v>245918154</v>
      </c>
      <c r="G3" s="7">
        <v>427508145</v>
      </c>
      <c r="H3" s="7">
        <v>430162251</v>
      </c>
      <c r="I3" s="7">
        <v>9807214</v>
      </c>
      <c r="J3" s="7">
        <v>120965084</v>
      </c>
      <c r="K3" s="7">
        <v>1418006327</v>
      </c>
      <c r="L3" s="7">
        <v>18824228811</v>
      </c>
      <c r="M3" s="20">
        <v>0.84699999999999998</v>
      </c>
      <c r="N3" s="7">
        <v>15944121.802917</v>
      </c>
    </row>
    <row r="4" spans="1:17" s="44" customFormat="1" x14ac:dyDescent="0.2">
      <c r="A4" s="44" t="s">
        <v>9</v>
      </c>
      <c r="B4" s="45"/>
      <c r="C4" s="58">
        <f>(C3-C2)/C2</f>
        <v>-2.683170826744144E-2</v>
      </c>
      <c r="D4" s="58">
        <f t="shared" ref="D4:N4" si="0">(D3-D2)/D2</f>
        <v>6.2568362831773625E-2</v>
      </c>
      <c r="E4" s="58">
        <f t="shared" si="0"/>
        <v>1.6889671382559469E-2</v>
      </c>
      <c r="F4" s="58">
        <f t="shared" si="0"/>
        <v>-1.3389134502802023E-2</v>
      </c>
      <c r="G4" s="58">
        <f t="shared" si="0"/>
        <v>-1.8225042933247763E-3</v>
      </c>
      <c r="H4" s="58">
        <f t="shared" si="0"/>
        <v>3.2608806988873765E-2</v>
      </c>
      <c r="I4" s="58">
        <f t="shared" si="0"/>
        <v>5.6041178890931496E-4</v>
      </c>
      <c r="J4" s="58">
        <f t="shared" si="0"/>
        <v>0.10481422292080438</v>
      </c>
      <c r="K4" s="58">
        <f t="shared" si="0"/>
        <v>1.7215063607537096E-2</v>
      </c>
      <c r="L4" s="58">
        <f t="shared" si="0"/>
        <v>6.6149121329507482E-2</v>
      </c>
      <c r="M4" s="58">
        <f t="shared" si="0"/>
        <v>0</v>
      </c>
      <c r="N4" s="58">
        <f t="shared" si="0"/>
        <v>6.614912132950744E-2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196</v>
      </c>
      <c r="B6" s="19">
        <v>2024</v>
      </c>
      <c r="C6" s="7">
        <v>46891828971</v>
      </c>
      <c r="D6" s="7">
        <v>34608509285</v>
      </c>
      <c r="E6" s="7">
        <v>987437954</v>
      </c>
      <c r="F6" s="7">
        <v>273436640</v>
      </c>
      <c r="G6" s="7">
        <v>1517079547</v>
      </c>
      <c r="H6" s="7">
        <v>1483407565</v>
      </c>
      <c r="I6" s="7">
        <v>115720977</v>
      </c>
      <c r="J6" s="7">
        <v>462146138</v>
      </c>
      <c r="K6" s="7">
        <v>4839228821</v>
      </c>
      <c r="L6" s="7">
        <v>29769280464</v>
      </c>
      <c r="M6" s="20">
        <v>5.2187999999999999</v>
      </c>
      <c r="N6" s="7">
        <v>155359920.8855232</v>
      </c>
    </row>
    <row r="7" spans="1:17" s="21" customFormat="1" x14ac:dyDescent="0.2">
      <c r="A7" s="8" t="s">
        <v>196</v>
      </c>
      <c r="B7" s="19">
        <v>2025</v>
      </c>
      <c r="C7" s="7">
        <v>46743066362</v>
      </c>
      <c r="D7" s="7">
        <v>37244863609</v>
      </c>
      <c r="E7" s="7">
        <v>928901716</v>
      </c>
      <c r="F7" s="7">
        <v>509276443</v>
      </c>
      <c r="G7" s="7">
        <v>1556416835</v>
      </c>
      <c r="H7" s="7">
        <v>1571268690</v>
      </c>
      <c r="I7" s="7">
        <v>117801683</v>
      </c>
      <c r="J7" s="7">
        <v>520528765</v>
      </c>
      <c r="K7" s="7">
        <v>5204194132</v>
      </c>
      <c r="L7" s="7">
        <v>32040669477</v>
      </c>
      <c r="M7" s="20">
        <v>5.1471</v>
      </c>
      <c r="N7" s="7">
        <v>164916529.86506671</v>
      </c>
    </row>
    <row r="8" spans="1:17" s="44" customFormat="1" x14ac:dyDescent="0.2">
      <c r="A8" s="44" t="s">
        <v>9</v>
      </c>
      <c r="B8" s="45"/>
      <c r="C8" s="58">
        <f>(C7-C6)/C6</f>
        <v>-3.1724633537327245E-3</v>
      </c>
      <c r="D8" s="58">
        <f t="shared" ref="D8:N8" si="1">(D7-D6)/D6</f>
        <v>7.6176477359648859E-2</v>
      </c>
      <c r="E8" s="58">
        <f t="shared" si="1"/>
        <v>-5.9280927741207724E-2</v>
      </c>
      <c r="F8" s="58">
        <f t="shared" si="1"/>
        <v>0.86250256366520595</v>
      </c>
      <c r="G8" s="58">
        <f t="shared" si="1"/>
        <v>2.592961461894918E-2</v>
      </c>
      <c r="H8" s="58">
        <f t="shared" si="1"/>
        <v>5.922925504293218E-2</v>
      </c>
      <c r="I8" s="58">
        <f t="shared" si="1"/>
        <v>1.7980370144991084E-2</v>
      </c>
      <c r="J8" s="58">
        <f t="shared" si="1"/>
        <v>0.12632936251000326</v>
      </c>
      <c r="K8" s="58">
        <f t="shared" si="1"/>
        <v>7.5418072692950672E-2</v>
      </c>
      <c r="L8" s="58">
        <f t="shared" si="1"/>
        <v>7.6299761955845438E-2</v>
      </c>
      <c r="M8" s="58">
        <f t="shared" si="1"/>
        <v>-1.3738790526557805E-2</v>
      </c>
      <c r="N8" s="58">
        <f t="shared" si="1"/>
        <v>6.1512704982550064E-2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13"/>
    </row>
    <row r="10" spans="1:17" s="21" customFormat="1" x14ac:dyDescent="0.2">
      <c r="A10" s="8" t="s">
        <v>473</v>
      </c>
      <c r="B10" s="19">
        <v>2024</v>
      </c>
      <c r="C10" s="7">
        <v>14664894580</v>
      </c>
      <c r="D10" s="7">
        <v>10588166530</v>
      </c>
      <c r="E10" s="7">
        <v>236103144</v>
      </c>
      <c r="F10" s="7">
        <v>67011682</v>
      </c>
      <c r="G10" s="7">
        <v>313088324</v>
      </c>
      <c r="H10" s="7">
        <v>307996369</v>
      </c>
      <c r="I10" s="7">
        <v>14208449</v>
      </c>
      <c r="J10" s="7">
        <v>69102262</v>
      </c>
      <c r="K10" s="7">
        <v>1007510230</v>
      </c>
      <c r="L10" s="7">
        <v>9580656300</v>
      </c>
      <c r="M10" s="20">
        <v>0.73</v>
      </c>
      <c r="N10" s="7">
        <v>6993879.0990000004</v>
      </c>
    </row>
    <row r="11" spans="1:17" s="21" customFormat="1" x14ac:dyDescent="0.2">
      <c r="A11" s="8" t="s">
        <v>473</v>
      </c>
      <c r="B11" s="19">
        <v>2025</v>
      </c>
      <c r="C11" s="7">
        <v>14404197856</v>
      </c>
      <c r="D11" s="7">
        <v>11363172242</v>
      </c>
      <c r="E11" s="7">
        <v>168438213</v>
      </c>
      <c r="F11" s="7">
        <v>155918516</v>
      </c>
      <c r="G11" s="7">
        <v>316021995</v>
      </c>
      <c r="H11" s="7">
        <v>320419284</v>
      </c>
      <c r="I11" s="7">
        <v>14438466</v>
      </c>
      <c r="J11" s="7">
        <v>77705279</v>
      </c>
      <c r="K11" s="7">
        <v>1052941753</v>
      </c>
      <c r="L11" s="7">
        <v>10310230489</v>
      </c>
      <c r="M11" s="20">
        <v>0.73</v>
      </c>
      <c r="N11" s="7">
        <v>7526468.2569700005</v>
      </c>
    </row>
    <row r="12" spans="1:17" s="44" customFormat="1" x14ac:dyDescent="0.2">
      <c r="A12" s="44" t="s">
        <v>9</v>
      </c>
      <c r="B12" s="45"/>
      <c r="C12" s="58">
        <f>(C11-C10)/C10</f>
        <v>-1.7776924517107575E-2</v>
      </c>
      <c r="D12" s="58">
        <f t="shared" ref="D12:N12" si="2">(D11-D10)/D10</f>
        <v>7.319545927088851E-2</v>
      </c>
      <c r="E12" s="58">
        <f t="shared" si="2"/>
        <v>-0.28659055467723887</v>
      </c>
      <c r="F12" s="58">
        <f t="shared" si="2"/>
        <v>1.3267363442690485</v>
      </c>
      <c r="G12" s="58">
        <f t="shared" si="2"/>
        <v>9.3701066923211097E-3</v>
      </c>
      <c r="H12" s="58">
        <f t="shared" si="2"/>
        <v>4.0334615113595707E-2</v>
      </c>
      <c r="I12" s="58">
        <f t="shared" si="2"/>
        <v>1.6188747976644036E-2</v>
      </c>
      <c r="J12" s="58">
        <f t="shared" si="2"/>
        <v>0.12449689418271141</v>
      </c>
      <c r="K12" s="58">
        <f t="shared" si="2"/>
        <v>4.5092865210907086E-2</v>
      </c>
      <c r="L12" s="58">
        <f t="shared" si="2"/>
        <v>7.6150752741229219E-2</v>
      </c>
      <c r="M12" s="58">
        <f t="shared" si="2"/>
        <v>0</v>
      </c>
      <c r="N12" s="58">
        <f t="shared" si="2"/>
        <v>7.6150752741229219E-2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197</v>
      </c>
      <c r="B14" s="19">
        <v>2024</v>
      </c>
      <c r="C14" s="7">
        <v>20595885056</v>
      </c>
      <c r="D14" s="7">
        <v>15639780395</v>
      </c>
      <c r="E14" s="7">
        <v>1228826701</v>
      </c>
      <c r="F14" s="7">
        <v>504822652</v>
      </c>
      <c r="G14" s="7">
        <v>420156963</v>
      </c>
      <c r="H14" s="7">
        <v>366568491</v>
      </c>
      <c r="I14" s="7">
        <v>10424688</v>
      </c>
      <c r="J14" s="7">
        <v>136863707</v>
      </c>
      <c r="K14" s="7">
        <v>2667663202</v>
      </c>
      <c r="L14" s="7">
        <v>12972117193</v>
      </c>
      <c r="M14" s="20">
        <v>6.5255000000000001</v>
      </c>
      <c r="N14" s="7">
        <v>84649550.742921486</v>
      </c>
    </row>
    <row r="15" spans="1:17" s="21" customFormat="1" x14ac:dyDescent="0.2">
      <c r="A15" s="8" t="s">
        <v>197</v>
      </c>
      <c r="B15" s="19">
        <v>2025</v>
      </c>
      <c r="C15" s="7">
        <v>20741960235</v>
      </c>
      <c r="D15" s="7">
        <v>16934240507</v>
      </c>
      <c r="E15" s="7">
        <v>1173241373</v>
      </c>
      <c r="F15" s="7">
        <v>844358040</v>
      </c>
      <c r="G15" s="7">
        <v>417434375</v>
      </c>
      <c r="H15" s="7">
        <v>377665864</v>
      </c>
      <c r="I15" s="7">
        <v>10599553</v>
      </c>
      <c r="J15" s="7">
        <v>140355872</v>
      </c>
      <c r="K15" s="7">
        <v>2963655077</v>
      </c>
      <c r="L15" s="7">
        <v>13970585430</v>
      </c>
      <c r="M15" s="20">
        <v>6.5</v>
      </c>
      <c r="N15" s="7">
        <v>90808805.295000002</v>
      </c>
    </row>
    <row r="16" spans="1:17" s="54" customFormat="1" x14ac:dyDescent="0.2">
      <c r="A16" s="44" t="s">
        <v>9</v>
      </c>
      <c r="B16" s="45"/>
      <c r="C16" s="58">
        <f>(C15-C14)/C14</f>
        <v>7.0924448550194899E-3</v>
      </c>
      <c r="D16" s="58">
        <f t="shared" ref="D16:N16" si="3">(D15-D14)/D14</f>
        <v>8.2767153969363641E-2</v>
      </c>
      <c r="E16" s="58">
        <f t="shared" si="3"/>
        <v>-4.5234472814405423E-2</v>
      </c>
      <c r="F16" s="58">
        <f t="shared" si="3"/>
        <v>0.67258350364198793</v>
      </c>
      <c r="G16" s="58">
        <f t="shared" si="3"/>
        <v>-6.4799306919971237E-3</v>
      </c>
      <c r="H16" s="58">
        <f t="shared" si="3"/>
        <v>3.0273668557071916E-2</v>
      </c>
      <c r="I16" s="58">
        <f t="shared" si="3"/>
        <v>1.6774123120039661E-2</v>
      </c>
      <c r="J16" s="58">
        <f t="shared" si="3"/>
        <v>2.5515639438291701E-2</v>
      </c>
      <c r="K16" s="58">
        <f t="shared" si="3"/>
        <v>0.11095548897555321</v>
      </c>
      <c r="L16" s="58">
        <f t="shared" si="3"/>
        <v>7.6970337389396418E-2</v>
      </c>
      <c r="M16" s="58">
        <f t="shared" si="3"/>
        <v>-3.9077465328327451E-3</v>
      </c>
      <c r="N16" s="58">
        <f t="shared" si="3"/>
        <v>7.2761810287499493E-2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198</v>
      </c>
      <c r="B18" s="19">
        <v>2024</v>
      </c>
      <c r="C18" s="7">
        <v>5901738579</v>
      </c>
      <c r="D18" s="7">
        <v>4411027948</v>
      </c>
      <c r="E18" s="7">
        <v>97249459</v>
      </c>
      <c r="F18" s="7">
        <v>37726926</v>
      </c>
      <c r="G18" s="7">
        <v>45825000</v>
      </c>
      <c r="H18" s="7">
        <v>41026363</v>
      </c>
      <c r="I18" s="7">
        <v>2071306</v>
      </c>
      <c r="J18" s="7">
        <v>17854632</v>
      </c>
      <c r="K18" s="7">
        <v>241753686</v>
      </c>
      <c r="L18" s="7">
        <v>4169274262</v>
      </c>
      <c r="M18" s="20">
        <v>0.99</v>
      </c>
      <c r="N18" s="7">
        <v>4127581.51938</v>
      </c>
    </row>
    <row r="19" spans="1:14" s="21" customFormat="1" x14ac:dyDescent="0.2">
      <c r="A19" s="8" t="s">
        <v>198</v>
      </c>
      <c r="B19" s="19">
        <v>2025</v>
      </c>
      <c r="C19" s="7">
        <v>6457598047</v>
      </c>
      <c r="D19" s="7">
        <v>4902085944</v>
      </c>
      <c r="E19" s="7">
        <v>111760691</v>
      </c>
      <c r="F19" s="7">
        <v>41217661</v>
      </c>
      <c r="G19" s="7">
        <v>43625000</v>
      </c>
      <c r="H19" s="7">
        <v>42334363</v>
      </c>
      <c r="I19" s="7">
        <v>2086155</v>
      </c>
      <c r="J19" s="7">
        <v>20794984</v>
      </c>
      <c r="K19" s="7">
        <v>261818854</v>
      </c>
      <c r="L19" s="7">
        <v>4640267090</v>
      </c>
      <c r="M19" s="20">
        <v>1.0294000000000001</v>
      </c>
      <c r="N19" s="7">
        <v>4776690.9424459999</v>
      </c>
    </row>
    <row r="20" spans="1:14" s="44" customFormat="1" x14ac:dyDescent="0.2">
      <c r="A20" s="44" t="s">
        <v>9</v>
      </c>
      <c r="B20" s="45"/>
      <c r="C20" s="58">
        <f>(C19-C18)/C18</f>
        <v>9.4185715032837958E-2</v>
      </c>
      <c r="D20" s="58">
        <f t="shared" ref="D20:N20" si="4">(D19-D18)/D18</f>
        <v>0.11132507020787527</v>
      </c>
      <c r="E20" s="58">
        <f t="shared" si="4"/>
        <v>0.1492165833025354</v>
      </c>
      <c r="F20" s="58">
        <f t="shared" si="4"/>
        <v>9.2526356374754731E-2</v>
      </c>
      <c r="G20" s="58">
        <f t="shared" si="4"/>
        <v>-4.8008728859792689E-2</v>
      </c>
      <c r="H20" s="58">
        <f t="shared" si="4"/>
        <v>3.1881938937653335E-2</v>
      </c>
      <c r="I20" s="58">
        <f t="shared" si="4"/>
        <v>7.1689069601497801E-3</v>
      </c>
      <c r="J20" s="58">
        <f t="shared" si="4"/>
        <v>0.16468286772866558</v>
      </c>
      <c r="K20" s="58">
        <f t="shared" si="4"/>
        <v>8.2998395317124551E-2</v>
      </c>
      <c r="L20" s="58">
        <f t="shared" si="4"/>
        <v>0.11296758102309749</v>
      </c>
      <c r="M20" s="58">
        <f t="shared" si="4"/>
        <v>3.9797979797979902E-2</v>
      </c>
      <c r="N20" s="58">
        <f t="shared" si="4"/>
        <v>0.15726144232846118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199</v>
      </c>
      <c r="B22" s="19">
        <v>2024</v>
      </c>
      <c r="C22" s="7">
        <v>6065830219</v>
      </c>
      <c r="D22" s="7">
        <v>5020334329</v>
      </c>
      <c r="E22" s="7">
        <v>111148985</v>
      </c>
      <c r="F22" s="7">
        <v>89556740</v>
      </c>
      <c r="G22" s="7">
        <v>55942163</v>
      </c>
      <c r="H22" s="7">
        <v>54203456</v>
      </c>
      <c r="I22" s="7">
        <v>600000</v>
      </c>
      <c r="J22" s="7">
        <v>20890281</v>
      </c>
      <c r="K22" s="7">
        <v>332341625</v>
      </c>
      <c r="L22" s="7">
        <v>4687992704</v>
      </c>
      <c r="M22" s="20">
        <v>2.5</v>
      </c>
      <c r="N22" s="7">
        <v>11719981.76</v>
      </c>
    </row>
    <row r="23" spans="1:14" s="21" customFormat="1" x14ac:dyDescent="0.2">
      <c r="A23" s="8" t="s">
        <v>199</v>
      </c>
      <c r="B23" s="19">
        <v>2025</v>
      </c>
      <c r="C23" s="7">
        <v>7018731814</v>
      </c>
      <c r="D23" s="7">
        <v>5952962325</v>
      </c>
      <c r="E23" s="7">
        <v>115751822</v>
      </c>
      <c r="F23" s="7">
        <v>97857602</v>
      </c>
      <c r="G23" s="7">
        <v>55420309</v>
      </c>
      <c r="H23" s="7">
        <v>56756317</v>
      </c>
      <c r="I23" s="7">
        <v>650000</v>
      </c>
      <c r="J23" s="7">
        <v>21447020</v>
      </c>
      <c r="K23" s="7">
        <v>347883070</v>
      </c>
      <c r="L23" s="7">
        <v>5605079255</v>
      </c>
      <c r="M23" s="20">
        <v>2.5</v>
      </c>
      <c r="N23" s="7">
        <v>14012698.137499999</v>
      </c>
    </row>
    <row r="24" spans="1:14" s="44" customFormat="1" x14ac:dyDescent="0.2">
      <c r="A24" s="44" t="s">
        <v>9</v>
      </c>
      <c r="B24" s="45"/>
      <c r="C24" s="58">
        <f>(C23-C22)/C22</f>
        <v>0.15709335088463675</v>
      </c>
      <c r="D24" s="58">
        <f t="shared" ref="D24:N24" si="5">(D23-D22)/D22</f>
        <v>0.18577009714525727</v>
      </c>
      <c r="E24" s="58">
        <f t="shared" si="5"/>
        <v>4.1411417297242972E-2</v>
      </c>
      <c r="F24" s="58">
        <f t="shared" si="5"/>
        <v>9.2688300177072094E-2</v>
      </c>
      <c r="G24" s="58">
        <f t="shared" si="5"/>
        <v>-9.3284558911317025E-3</v>
      </c>
      <c r="H24" s="58">
        <f t="shared" si="5"/>
        <v>4.7097753324068486E-2</v>
      </c>
      <c r="I24" s="58">
        <f t="shared" si="5"/>
        <v>8.3333333333333329E-2</v>
      </c>
      <c r="J24" s="58">
        <f t="shared" si="5"/>
        <v>2.6650622842268133E-2</v>
      </c>
      <c r="K24" s="58">
        <f t="shared" si="5"/>
        <v>4.6763462145315078E-2</v>
      </c>
      <c r="L24" s="58">
        <f t="shared" si="5"/>
        <v>0.19562456874506262</v>
      </c>
      <c r="M24" s="58">
        <f t="shared" si="5"/>
        <v>0</v>
      </c>
      <c r="N24" s="58">
        <f t="shared" si="5"/>
        <v>0.19562456874506257</v>
      </c>
    </row>
    <row r="26" spans="1:14" ht="15" x14ac:dyDescent="0.25">
      <c r="A26" s="1" t="s">
        <v>10</v>
      </c>
      <c r="B26" s="19">
        <v>2024</v>
      </c>
      <c r="C26" s="13">
        <f>C2+C6+C10+C14+C18+C22</f>
        <v>120683192100</v>
      </c>
      <c r="D26" s="13">
        <f t="shared" ref="D26:N26" si="6">D2+D6+D10+D14+D18+D22</f>
        <v>89318108187</v>
      </c>
      <c r="E26" s="13">
        <f t="shared" si="6"/>
        <v>2841361527</v>
      </c>
      <c r="F26" s="13">
        <f t="shared" si="6"/>
        <v>1221810109</v>
      </c>
      <c r="G26" s="13">
        <f t="shared" si="6"/>
        <v>2780380700</v>
      </c>
      <c r="H26" s="13">
        <f t="shared" si="6"/>
        <v>2669780379</v>
      </c>
      <c r="I26" s="13">
        <f t="shared" si="6"/>
        <v>152827141</v>
      </c>
      <c r="J26" s="13">
        <f t="shared" si="6"/>
        <v>816346092</v>
      </c>
      <c r="K26" s="13">
        <f t="shared" si="6"/>
        <v>10482505948</v>
      </c>
      <c r="L26" s="13">
        <f t="shared" si="6"/>
        <v>78835602239</v>
      </c>
      <c r="M26" s="13"/>
      <c r="N26" s="13">
        <f t="shared" si="6"/>
        <v>277805784.28147674</v>
      </c>
    </row>
    <row r="27" spans="1:14" ht="15" x14ac:dyDescent="0.25">
      <c r="A27" s="1"/>
      <c r="B27" s="19">
        <v>2025</v>
      </c>
      <c r="C27" s="13">
        <f>C3+C7+C11+C15+C19+C23</f>
        <v>121215837948</v>
      </c>
      <c r="D27" s="13">
        <f t="shared" ref="D27:N27" si="7">D3+D7+D11+D15+D19+D23</f>
        <v>96639559765</v>
      </c>
      <c r="E27" s="13">
        <f t="shared" si="7"/>
        <v>2681739294</v>
      </c>
      <c r="F27" s="13">
        <f t="shared" si="7"/>
        <v>1894546416</v>
      </c>
      <c r="G27" s="13">
        <f t="shared" si="7"/>
        <v>2816426659</v>
      </c>
      <c r="H27" s="13">
        <f t="shared" si="7"/>
        <v>2798606769</v>
      </c>
      <c r="I27" s="13">
        <f t="shared" si="7"/>
        <v>155383071</v>
      </c>
      <c r="J27" s="13">
        <f t="shared" si="7"/>
        <v>901797004</v>
      </c>
      <c r="K27" s="13">
        <f t="shared" si="7"/>
        <v>11248499213</v>
      </c>
      <c r="L27" s="13">
        <f t="shared" si="7"/>
        <v>85391060552</v>
      </c>
      <c r="M27" s="13"/>
      <c r="N27" s="13">
        <f t="shared" si="7"/>
        <v>297985314.2998997</v>
      </c>
    </row>
    <row r="28" spans="1:14" s="44" customFormat="1" ht="15" x14ac:dyDescent="0.25">
      <c r="A28" s="48" t="s">
        <v>9</v>
      </c>
      <c r="B28" s="49"/>
      <c r="C28" s="58">
        <f t="shared" ref="C28:L28" si="8">(C27-C26)/C26</f>
        <v>4.4135876647896522E-3</v>
      </c>
      <c r="D28" s="58">
        <f t="shared" si="8"/>
        <v>8.1970517811142091E-2</v>
      </c>
      <c r="E28" s="58">
        <f t="shared" si="8"/>
        <v>-5.6178079235321469E-2</v>
      </c>
      <c r="F28" s="58">
        <f t="shared" si="8"/>
        <v>0.55060627019251485</v>
      </c>
      <c r="G28" s="58">
        <f t="shared" si="8"/>
        <v>1.2964396925931761E-2</v>
      </c>
      <c r="H28" s="58">
        <f t="shared" si="8"/>
        <v>4.8253553368406116E-2</v>
      </c>
      <c r="I28" s="58">
        <f t="shared" si="8"/>
        <v>1.6724319929533982E-2</v>
      </c>
      <c r="J28" s="58">
        <f t="shared" si="8"/>
        <v>0.10467485890775845</v>
      </c>
      <c r="K28" s="58">
        <f t="shared" si="8"/>
        <v>7.3073487274876961E-2</v>
      </c>
      <c r="L28" s="58">
        <f t="shared" si="8"/>
        <v>8.315352615847732E-2</v>
      </c>
      <c r="M28" s="58"/>
      <c r="N28" s="58">
        <f t="shared" ref="N28" si="9">(N27-N26)/N26</f>
        <v>7.2638984355980069E-2</v>
      </c>
    </row>
    <row r="30" spans="1:14" ht="15" x14ac:dyDescent="0.25">
      <c r="K30" s="15" t="s">
        <v>465</v>
      </c>
      <c r="L30" s="16">
        <v>2024</v>
      </c>
      <c r="M30" s="23">
        <f>(M2+M6+M10+M14+M18+M22)/6</f>
        <v>2.8018833333333339</v>
      </c>
    </row>
    <row r="31" spans="1:14" ht="15" x14ac:dyDescent="0.25">
      <c r="K31" s="15"/>
      <c r="L31" s="16">
        <v>2025</v>
      </c>
      <c r="M31" s="23">
        <f>(M3+M7+M11+M15+M19+M23)/6</f>
        <v>2.7922500000000006</v>
      </c>
    </row>
    <row r="32" spans="1:14" s="44" customFormat="1" ht="15" x14ac:dyDescent="0.25">
      <c r="B32" s="49"/>
      <c r="J32" s="46"/>
      <c r="K32" s="48" t="s">
        <v>466</v>
      </c>
      <c r="L32" s="48"/>
      <c r="M32" s="58">
        <f t="shared" ref="M32" si="10">(M31-M30)/M30</f>
        <v>-3.4381636161391615E-3</v>
      </c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10" sqref="M10:M11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200</v>
      </c>
      <c r="B2" s="19">
        <v>2024</v>
      </c>
      <c r="C2" s="7">
        <v>29633017089</v>
      </c>
      <c r="D2" s="7">
        <v>26418782347</v>
      </c>
      <c r="E2" s="7">
        <v>6512672914</v>
      </c>
      <c r="F2" s="7">
        <v>1179131654</v>
      </c>
      <c r="G2" s="7">
        <v>751986922</v>
      </c>
      <c r="H2" s="7">
        <v>706342316</v>
      </c>
      <c r="I2" s="7">
        <v>29690397</v>
      </c>
      <c r="J2" s="7">
        <v>271492224</v>
      </c>
      <c r="K2" s="7">
        <v>9451316427</v>
      </c>
      <c r="L2" s="7">
        <v>16967465920</v>
      </c>
      <c r="M2" s="20">
        <v>4.42</v>
      </c>
      <c r="N2" s="7">
        <v>74996199.366399989</v>
      </c>
    </row>
    <row r="3" spans="1:17" s="21" customFormat="1" x14ac:dyDescent="0.2">
      <c r="A3" s="8" t="s">
        <v>200</v>
      </c>
      <c r="B3" s="19">
        <v>2025</v>
      </c>
      <c r="C3" s="7">
        <v>31463083213</v>
      </c>
      <c r="D3" s="7">
        <v>28369752056</v>
      </c>
      <c r="E3" s="7">
        <v>6758422593</v>
      </c>
      <c r="F3" s="7">
        <v>1249410668</v>
      </c>
      <c r="G3" s="7">
        <v>751099099</v>
      </c>
      <c r="H3" s="7">
        <v>729916934</v>
      </c>
      <c r="I3" s="7">
        <v>30111528</v>
      </c>
      <c r="J3" s="7">
        <v>296548450</v>
      </c>
      <c r="K3" s="7">
        <v>9815509272</v>
      </c>
      <c r="L3" s="7">
        <v>18554242784</v>
      </c>
      <c r="M3" s="20">
        <v>4.4071999999999996</v>
      </c>
      <c r="N3" s="7">
        <v>81772258.797644794</v>
      </c>
    </row>
    <row r="4" spans="1:17" s="44" customFormat="1" x14ac:dyDescent="0.2">
      <c r="A4" s="44" t="s">
        <v>9</v>
      </c>
      <c r="B4" s="45"/>
      <c r="C4" s="58">
        <f>(C3-C2)/C2</f>
        <v>6.1757671130940439E-2</v>
      </c>
      <c r="D4" s="58">
        <f t="shared" ref="D4:N4" si="0">(D3-D2)/D2</f>
        <v>7.3847828540119814E-2</v>
      </c>
      <c r="E4" s="58">
        <f t="shared" si="0"/>
        <v>3.7734073589312765E-2</v>
      </c>
      <c r="F4" s="58">
        <f t="shared" si="0"/>
        <v>5.9602346999667606E-2</v>
      </c>
      <c r="G4" s="58">
        <f t="shared" si="0"/>
        <v>-1.1806362238836914E-3</v>
      </c>
      <c r="H4" s="58">
        <f t="shared" si="0"/>
        <v>3.3375627462761272E-2</v>
      </c>
      <c r="I4" s="58">
        <f t="shared" si="0"/>
        <v>1.4184081135728836E-2</v>
      </c>
      <c r="J4" s="58">
        <f t="shared" si="0"/>
        <v>9.229076851939598E-2</v>
      </c>
      <c r="K4" s="58">
        <f t="shared" si="0"/>
        <v>3.8533557501005254E-2</v>
      </c>
      <c r="L4" s="58">
        <f t="shared" si="0"/>
        <v>9.3518788927085705E-2</v>
      </c>
      <c r="M4" s="58">
        <f t="shared" si="0"/>
        <v>-2.895927601810038E-3</v>
      </c>
      <c r="N4" s="58">
        <f t="shared" si="0"/>
        <v>9.0352037683134045E-2</v>
      </c>
    </row>
    <row r="6" spans="1:17" ht="15" x14ac:dyDescent="0.25">
      <c r="A6" s="1" t="s">
        <v>10</v>
      </c>
      <c r="B6" s="19">
        <v>2024</v>
      </c>
      <c r="C6" s="13">
        <f>C2</f>
        <v>29633017089</v>
      </c>
      <c r="D6" s="13">
        <f t="shared" ref="D6:N6" si="1">D2</f>
        <v>26418782347</v>
      </c>
      <c r="E6" s="13">
        <f t="shared" si="1"/>
        <v>6512672914</v>
      </c>
      <c r="F6" s="13">
        <f t="shared" si="1"/>
        <v>1179131654</v>
      </c>
      <c r="G6" s="13">
        <f t="shared" si="1"/>
        <v>751986922</v>
      </c>
      <c r="H6" s="13">
        <f t="shared" si="1"/>
        <v>706342316</v>
      </c>
      <c r="I6" s="13">
        <f t="shared" si="1"/>
        <v>29690397</v>
      </c>
      <c r="J6" s="13">
        <f t="shared" si="1"/>
        <v>271492224</v>
      </c>
      <c r="K6" s="13">
        <f t="shared" si="1"/>
        <v>9451316427</v>
      </c>
      <c r="L6" s="13">
        <f t="shared" si="1"/>
        <v>16967465920</v>
      </c>
      <c r="M6" s="13"/>
      <c r="N6" s="13">
        <f t="shared" si="1"/>
        <v>74996199.366399989</v>
      </c>
    </row>
    <row r="7" spans="1:17" ht="15" x14ac:dyDescent="0.25">
      <c r="A7" s="1"/>
      <c r="B7" s="19">
        <v>2025</v>
      </c>
      <c r="C7" s="13">
        <f>C3</f>
        <v>31463083213</v>
      </c>
      <c r="D7" s="13">
        <f t="shared" ref="D7:N7" si="2">D3</f>
        <v>28369752056</v>
      </c>
      <c r="E7" s="13">
        <f t="shared" si="2"/>
        <v>6758422593</v>
      </c>
      <c r="F7" s="13">
        <f t="shared" si="2"/>
        <v>1249410668</v>
      </c>
      <c r="G7" s="13">
        <f t="shared" si="2"/>
        <v>751099099</v>
      </c>
      <c r="H7" s="13">
        <f t="shared" si="2"/>
        <v>729916934</v>
      </c>
      <c r="I7" s="13">
        <f t="shared" si="2"/>
        <v>30111528</v>
      </c>
      <c r="J7" s="13">
        <f t="shared" si="2"/>
        <v>296548450</v>
      </c>
      <c r="K7" s="13">
        <f t="shared" si="2"/>
        <v>9815509272</v>
      </c>
      <c r="L7" s="13">
        <f t="shared" si="2"/>
        <v>18554242784</v>
      </c>
      <c r="M7" s="13"/>
      <c r="N7" s="13">
        <f t="shared" si="2"/>
        <v>81772258.797644794</v>
      </c>
    </row>
    <row r="8" spans="1:17" s="44" customFormat="1" ht="15" x14ac:dyDescent="0.25">
      <c r="A8" s="48" t="s">
        <v>9</v>
      </c>
      <c r="B8" s="49"/>
      <c r="C8" s="58">
        <f t="shared" ref="C8:L8" si="3">(C7-C6)/C6</f>
        <v>6.1757671130940439E-2</v>
      </c>
      <c r="D8" s="58">
        <f t="shared" si="3"/>
        <v>7.3847828540119814E-2</v>
      </c>
      <c r="E8" s="58">
        <f t="shared" si="3"/>
        <v>3.7734073589312765E-2</v>
      </c>
      <c r="F8" s="58">
        <f t="shared" si="3"/>
        <v>5.9602346999667606E-2</v>
      </c>
      <c r="G8" s="58">
        <f t="shared" si="3"/>
        <v>-1.1806362238836914E-3</v>
      </c>
      <c r="H8" s="58">
        <f t="shared" si="3"/>
        <v>3.3375627462761272E-2</v>
      </c>
      <c r="I8" s="58">
        <f t="shared" si="3"/>
        <v>1.4184081135728836E-2</v>
      </c>
      <c r="J8" s="58">
        <f t="shared" si="3"/>
        <v>9.229076851939598E-2</v>
      </c>
      <c r="K8" s="58">
        <f t="shared" si="3"/>
        <v>3.8533557501005254E-2</v>
      </c>
      <c r="L8" s="58">
        <f t="shared" si="3"/>
        <v>9.3518788927085705E-2</v>
      </c>
      <c r="M8" s="58"/>
      <c r="N8" s="58">
        <f t="shared" ref="N8" si="4">(N7-N6)/N6</f>
        <v>9.0352037683134045E-2</v>
      </c>
    </row>
    <row r="10" spans="1:17" ht="15" x14ac:dyDescent="0.25">
      <c r="K10" s="15" t="s">
        <v>465</v>
      </c>
      <c r="L10" s="16">
        <v>2024</v>
      </c>
      <c r="M10" s="23">
        <f>M2</f>
        <v>4.42</v>
      </c>
    </row>
    <row r="11" spans="1:17" ht="15" x14ac:dyDescent="0.25">
      <c r="K11" s="15"/>
      <c r="L11" s="16">
        <v>2025</v>
      </c>
      <c r="M11" s="23">
        <f>M3</f>
        <v>4.4071999999999996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-2.895927601810038E-3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38" sqref="M38:M39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201</v>
      </c>
      <c r="B2" s="19">
        <v>2024</v>
      </c>
      <c r="C2" s="7">
        <v>132441149</v>
      </c>
      <c r="D2" s="7">
        <v>91260095</v>
      </c>
      <c r="E2" s="7">
        <v>7391778</v>
      </c>
      <c r="F2" s="7">
        <v>6806480</v>
      </c>
      <c r="G2" s="7">
        <v>7137313</v>
      </c>
      <c r="H2" s="7">
        <v>4332177</v>
      </c>
      <c r="I2" s="7">
        <v>0</v>
      </c>
      <c r="J2" s="7">
        <v>2394547</v>
      </c>
      <c r="K2" s="7">
        <v>28062295</v>
      </c>
      <c r="L2" s="7">
        <v>63197800</v>
      </c>
      <c r="M2" s="20">
        <v>5.5370999999999997</v>
      </c>
      <c r="N2" s="7">
        <v>349932.53837999998</v>
      </c>
    </row>
    <row r="3" spans="1:17" s="21" customFormat="1" x14ac:dyDescent="0.2">
      <c r="A3" s="8" t="s">
        <v>201</v>
      </c>
      <c r="B3" s="19">
        <v>2025</v>
      </c>
      <c r="C3" s="7">
        <v>147380715</v>
      </c>
      <c r="D3" s="7">
        <v>103473536</v>
      </c>
      <c r="E3" s="7">
        <v>8019000</v>
      </c>
      <c r="F3" s="7">
        <v>6391808</v>
      </c>
      <c r="G3" s="7">
        <v>7252667</v>
      </c>
      <c r="H3" s="7">
        <v>4715326</v>
      </c>
      <c r="I3" s="7">
        <v>0</v>
      </c>
      <c r="J3" s="7">
        <v>2916090</v>
      </c>
      <c r="K3" s="7">
        <v>29294891</v>
      </c>
      <c r="L3" s="7">
        <v>74178645</v>
      </c>
      <c r="M3" s="20">
        <v>5.5370999999999997</v>
      </c>
      <c r="N3" s="7">
        <v>410734.57522950001</v>
      </c>
    </row>
    <row r="4" spans="1:17" s="44" customFormat="1" x14ac:dyDescent="0.2">
      <c r="A4" s="44" t="s">
        <v>9</v>
      </c>
      <c r="B4" s="45"/>
      <c r="C4" s="58">
        <f>(C3-C2)/C2</f>
        <v>0.11280154327262745</v>
      </c>
      <c r="D4" s="58">
        <f t="shared" ref="D4:N4" si="0">(D3-D2)/D2</f>
        <v>0.13383112301165148</v>
      </c>
      <c r="E4" s="58">
        <f t="shared" si="0"/>
        <v>8.4854009414243772E-2</v>
      </c>
      <c r="F4" s="58">
        <f t="shared" si="0"/>
        <v>-6.0923120320635626E-2</v>
      </c>
      <c r="G4" s="58">
        <f t="shared" si="0"/>
        <v>1.6162104702427932E-2</v>
      </c>
      <c r="H4" s="58">
        <f t="shared" si="0"/>
        <v>8.8442600567797666E-2</v>
      </c>
      <c r="I4" s="58" t="e">
        <f t="shared" si="0"/>
        <v>#DIV/0!</v>
      </c>
      <c r="J4" s="58">
        <f t="shared" si="0"/>
        <v>0.21780445320137795</v>
      </c>
      <c r="K4" s="58">
        <f t="shared" si="0"/>
        <v>4.392356362870535E-2</v>
      </c>
      <c r="L4" s="58">
        <f t="shared" si="0"/>
        <v>0.17375359585302019</v>
      </c>
      <c r="M4" s="58">
        <f t="shared" si="0"/>
        <v>0</v>
      </c>
      <c r="N4" s="58">
        <f t="shared" si="0"/>
        <v>0.1737535958530203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202</v>
      </c>
      <c r="B6" s="19">
        <v>2024</v>
      </c>
      <c r="C6" s="7">
        <v>321998393</v>
      </c>
      <c r="D6" s="7">
        <v>268306123</v>
      </c>
      <c r="E6" s="7">
        <v>13817812</v>
      </c>
      <c r="F6" s="7">
        <v>11757081</v>
      </c>
      <c r="G6" s="7">
        <v>7270094</v>
      </c>
      <c r="H6" s="7">
        <v>6923620</v>
      </c>
      <c r="I6" s="7">
        <v>1527272</v>
      </c>
      <c r="J6" s="7">
        <v>2758088</v>
      </c>
      <c r="K6" s="7">
        <v>44053967</v>
      </c>
      <c r="L6" s="7">
        <v>224252156</v>
      </c>
      <c r="M6" s="20">
        <v>4.4935999999999998</v>
      </c>
      <c r="N6" s="7">
        <v>1007699.4882015999</v>
      </c>
    </row>
    <row r="7" spans="1:17" s="21" customFormat="1" x14ac:dyDescent="0.2">
      <c r="A7" s="8" t="s">
        <v>202</v>
      </c>
      <c r="B7" s="19">
        <v>2025</v>
      </c>
      <c r="C7" s="7">
        <v>281409993</v>
      </c>
      <c r="D7" s="7">
        <v>249495227</v>
      </c>
      <c r="E7" s="7">
        <v>14034389</v>
      </c>
      <c r="F7" s="7">
        <v>12051421</v>
      </c>
      <c r="G7" s="7">
        <v>7038828</v>
      </c>
      <c r="H7" s="7">
        <v>6827848</v>
      </c>
      <c r="I7" s="7">
        <v>1443462</v>
      </c>
      <c r="J7" s="7">
        <v>2814411</v>
      </c>
      <c r="K7" s="7">
        <v>44210359</v>
      </c>
      <c r="L7" s="7">
        <v>205284868</v>
      </c>
      <c r="M7" s="20">
        <v>4.7683999999999997</v>
      </c>
      <c r="N7" s="7">
        <v>978880.36457119987</v>
      </c>
    </row>
    <row r="8" spans="1:17" s="44" customFormat="1" x14ac:dyDescent="0.2">
      <c r="A8" s="44" t="s">
        <v>9</v>
      </c>
      <c r="B8" s="45"/>
      <c r="C8" s="58">
        <f>(C7-C6)/C6</f>
        <v>-0.126051560760429</v>
      </c>
      <c r="D8" s="58">
        <f t="shared" ref="D8:N8" si="1">(D7-D6)/D6</f>
        <v>-7.0109827497302407E-2</v>
      </c>
      <c r="E8" s="58">
        <f t="shared" si="1"/>
        <v>1.5673755005495806E-2</v>
      </c>
      <c r="F8" s="58">
        <f t="shared" si="1"/>
        <v>2.5035125640454462E-2</v>
      </c>
      <c r="G8" s="58">
        <f t="shared" si="1"/>
        <v>-3.1810592820395445E-2</v>
      </c>
      <c r="H8" s="58">
        <f t="shared" si="1"/>
        <v>-1.3832648238927036E-2</v>
      </c>
      <c r="I8" s="58">
        <f t="shared" si="1"/>
        <v>-5.4875621369343507E-2</v>
      </c>
      <c r="J8" s="58">
        <f t="shared" si="1"/>
        <v>2.0421030801047683E-2</v>
      </c>
      <c r="K8" s="58">
        <f t="shared" si="1"/>
        <v>3.5500094690677914E-3</v>
      </c>
      <c r="L8" s="58">
        <f t="shared" si="1"/>
        <v>-8.4580181249182734E-2</v>
      </c>
      <c r="M8" s="58">
        <f t="shared" si="1"/>
        <v>6.1153640733487613E-2</v>
      </c>
      <c r="N8" s="58">
        <f t="shared" si="1"/>
        <v>-2.8598926532980937E-2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203</v>
      </c>
      <c r="B10" s="19">
        <v>2024</v>
      </c>
      <c r="C10" s="7">
        <v>290554841</v>
      </c>
      <c r="D10" s="7">
        <v>231970508</v>
      </c>
      <c r="E10" s="7">
        <v>6315369</v>
      </c>
      <c r="F10" s="7">
        <v>15872861</v>
      </c>
      <c r="G10" s="7">
        <v>8929881</v>
      </c>
      <c r="H10" s="7">
        <v>5648438</v>
      </c>
      <c r="I10" s="7">
        <v>866614</v>
      </c>
      <c r="J10" s="7">
        <v>5073742</v>
      </c>
      <c r="K10" s="7">
        <v>42706905</v>
      </c>
      <c r="L10" s="7">
        <v>189263603</v>
      </c>
      <c r="M10" s="20">
        <v>8.5493000000000006</v>
      </c>
      <c r="N10" s="7">
        <v>1618071.3211279002</v>
      </c>
    </row>
    <row r="11" spans="1:17" s="21" customFormat="1" x14ac:dyDescent="0.2">
      <c r="A11" s="8" t="s">
        <v>203</v>
      </c>
      <c r="B11" s="19">
        <v>2025</v>
      </c>
      <c r="C11" s="7">
        <v>302951168</v>
      </c>
      <c r="D11" s="7">
        <v>242466333</v>
      </c>
      <c r="E11" s="7">
        <v>6630972</v>
      </c>
      <c r="F11" s="7">
        <v>16310197</v>
      </c>
      <c r="G11" s="7">
        <v>9175405</v>
      </c>
      <c r="H11" s="7">
        <v>6196392</v>
      </c>
      <c r="I11" s="7">
        <v>974095</v>
      </c>
      <c r="J11" s="7">
        <v>5575154</v>
      </c>
      <c r="K11" s="7">
        <v>44862215</v>
      </c>
      <c r="L11" s="7">
        <v>197604118</v>
      </c>
      <c r="M11" s="20">
        <v>8.5493000000000006</v>
      </c>
      <c r="N11" s="7">
        <v>1689376.8860174001</v>
      </c>
    </row>
    <row r="12" spans="1:17" s="44" customFormat="1" x14ac:dyDescent="0.2">
      <c r="A12" s="44" t="s">
        <v>9</v>
      </c>
      <c r="B12" s="45"/>
      <c r="C12" s="58">
        <f>(C11-C10)/C10</f>
        <v>4.2664327867798287E-2</v>
      </c>
      <c r="D12" s="58">
        <f t="shared" ref="D12:N12" si="2">(D11-D10)/D10</f>
        <v>4.5246376750616935E-2</v>
      </c>
      <c r="E12" s="58">
        <f t="shared" si="2"/>
        <v>4.9973802005868539E-2</v>
      </c>
      <c r="F12" s="58">
        <f t="shared" si="2"/>
        <v>2.7552436829126142E-2</v>
      </c>
      <c r="G12" s="58">
        <f t="shared" si="2"/>
        <v>2.7494655303917263E-2</v>
      </c>
      <c r="H12" s="58">
        <f t="shared" si="2"/>
        <v>9.7009828203832638E-2</v>
      </c>
      <c r="I12" s="58">
        <f t="shared" si="2"/>
        <v>0.12402407530919186</v>
      </c>
      <c r="J12" s="58">
        <f t="shared" si="2"/>
        <v>9.8824890977901522E-2</v>
      </c>
      <c r="K12" s="58">
        <f t="shared" si="2"/>
        <v>5.0467482951527393E-2</v>
      </c>
      <c r="L12" s="58">
        <f t="shared" si="2"/>
        <v>4.406824591625258E-2</v>
      </c>
      <c r="M12" s="58">
        <f t="shared" si="2"/>
        <v>0</v>
      </c>
      <c r="N12" s="58">
        <f t="shared" si="2"/>
        <v>4.4068245916252524E-2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144</v>
      </c>
      <c r="B14" s="19">
        <v>2024</v>
      </c>
      <c r="C14" s="7">
        <v>68098557</v>
      </c>
      <c r="D14" s="7">
        <v>48405731</v>
      </c>
      <c r="E14" s="7">
        <v>4902465</v>
      </c>
      <c r="F14" s="7">
        <v>1179389</v>
      </c>
      <c r="G14" s="7">
        <v>4583611</v>
      </c>
      <c r="H14" s="7">
        <v>3070803</v>
      </c>
      <c r="I14" s="7">
        <v>0</v>
      </c>
      <c r="J14" s="7">
        <v>1690235</v>
      </c>
      <c r="K14" s="7">
        <v>15426503</v>
      </c>
      <c r="L14" s="7">
        <v>32979228</v>
      </c>
      <c r="M14" s="20">
        <v>3</v>
      </c>
      <c r="N14" s="7">
        <v>98937.683999999994</v>
      </c>
    </row>
    <row r="15" spans="1:17" s="21" customFormat="1" x14ac:dyDescent="0.2">
      <c r="A15" s="8" t="s">
        <v>144</v>
      </c>
      <c r="B15" s="19">
        <v>2025</v>
      </c>
      <c r="C15" s="7">
        <v>73746284</v>
      </c>
      <c r="D15" s="7">
        <v>53081690</v>
      </c>
      <c r="E15" s="7">
        <v>5048791</v>
      </c>
      <c r="F15" s="7">
        <v>1233871</v>
      </c>
      <c r="G15" s="7">
        <v>4690163</v>
      </c>
      <c r="H15" s="7">
        <v>3404353</v>
      </c>
      <c r="I15" s="7">
        <v>0</v>
      </c>
      <c r="J15" s="7">
        <v>1773240</v>
      </c>
      <c r="K15" s="7">
        <v>16150418</v>
      </c>
      <c r="L15" s="7">
        <v>36931272</v>
      </c>
      <c r="M15" s="20">
        <v>3</v>
      </c>
      <c r="N15" s="7">
        <v>110793.81600000001</v>
      </c>
    </row>
    <row r="16" spans="1:17" s="44" customFormat="1" x14ac:dyDescent="0.2">
      <c r="A16" s="44" t="s">
        <v>9</v>
      </c>
      <c r="B16" s="45"/>
      <c r="C16" s="58">
        <f>(C15-C14)/C14</f>
        <v>8.2934606088642962E-2</v>
      </c>
      <c r="D16" s="58">
        <f t="shared" ref="D16:N16" si="3">(D15-D14)/D14</f>
        <v>9.6599284906987562E-2</v>
      </c>
      <c r="E16" s="58">
        <f t="shared" si="3"/>
        <v>2.9847433892949773E-2</v>
      </c>
      <c r="F16" s="58">
        <f t="shared" si="3"/>
        <v>4.619510611002816E-2</v>
      </c>
      <c r="G16" s="58">
        <f t="shared" si="3"/>
        <v>2.324630078774137E-2</v>
      </c>
      <c r="H16" s="58">
        <f t="shared" si="3"/>
        <v>0.10861979749270793</v>
      </c>
      <c r="I16" s="58" t="e">
        <f t="shared" si="3"/>
        <v>#DIV/0!</v>
      </c>
      <c r="J16" s="58">
        <f t="shared" si="3"/>
        <v>4.9108555910864465E-2</v>
      </c>
      <c r="K16" s="58">
        <f t="shared" si="3"/>
        <v>4.6926707887069416E-2</v>
      </c>
      <c r="L16" s="58">
        <f t="shared" si="3"/>
        <v>0.11983433936052111</v>
      </c>
      <c r="M16" s="58">
        <f t="shared" si="3"/>
        <v>0</v>
      </c>
      <c r="N16" s="58">
        <f t="shared" si="3"/>
        <v>0.11983433936052125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204</v>
      </c>
      <c r="B18" s="19">
        <v>2024</v>
      </c>
      <c r="C18" s="7">
        <v>175190236</v>
      </c>
      <c r="D18" s="7">
        <v>127938121</v>
      </c>
      <c r="E18" s="7">
        <v>994644</v>
      </c>
      <c r="F18" s="7">
        <v>4099158</v>
      </c>
      <c r="G18" s="7">
        <v>11275673</v>
      </c>
      <c r="H18" s="7">
        <v>6896484</v>
      </c>
      <c r="I18" s="7">
        <v>1295055</v>
      </c>
      <c r="J18" s="7">
        <v>4021329</v>
      </c>
      <c r="K18" s="7">
        <v>28582343</v>
      </c>
      <c r="L18" s="7">
        <v>99355778</v>
      </c>
      <c r="M18" s="20">
        <v>4.5312000000000001</v>
      </c>
      <c r="N18" s="7">
        <v>450200.9012736</v>
      </c>
    </row>
    <row r="19" spans="1:14" s="21" customFormat="1" x14ac:dyDescent="0.2">
      <c r="A19" s="8" t="s">
        <v>204</v>
      </c>
      <c r="B19" s="19">
        <v>2025</v>
      </c>
      <c r="C19" s="7">
        <v>177885992</v>
      </c>
      <c r="D19" s="7">
        <v>135095010</v>
      </c>
      <c r="E19" s="7">
        <v>1061874</v>
      </c>
      <c r="F19" s="7">
        <v>4215968</v>
      </c>
      <c r="G19" s="7">
        <v>11137878</v>
      </c>
      <c r="H19" s="7">
        <v>7246430</v>
      </c>
      <c r="I19" s="7">
        <v>1343339</v>
      </c>
      <c r="J19" s="7">
        <v>4192926</v>
      </c>
      <c r="K19" s="7">
        <v>29198415</v>
      </c>
      <c r="L19" s="7">
        <v>105896595</v>
      </c>
      <c r="M19" s="20">
        <v>4.5312000000000001</v>
      </c>
      <c r="N19" s="7">
        <v>479838.65126399999</v>
      </c>
    </row>
    <row r="20" spans="1:14" s="44" customFormat="1" x14ac:dyDescent="0.2">
      <c r="A20" s="44" t="s">
        <v>9</v>
      </c>
      <c r="B20" s="45"/>
      <c r="C20" s="58">
        <f>(C19-C18)/C18</f>
        <v>1.5387592719493796E-2</v>
      </c>
      <c r="D20" s="58">
        <f t="shared" ref="D20:N20" si="4">(D19-D18)/D18</f>
        <v>5.5940238484509242E-2</v>
      </c>
      <c r="E20" s="58">
        <f t="shared" si="4"/>
        <v>6.7592022874515906E-2</v>
      </c>
      <c r="F20" s="58">
        <f t="shared" si="4"/>
        <v>2.8496096027525654E-2</v>
      </c>
      <c r="G20" s="58">
        <f t="shared" si="4"/>
        <v>-1.2220556591167551E-2</v>
      </c>
      <c r="H20" s="58">
        <f t="shared" si="4"/>
        <v>5.0742668293002641E-2</v>
      </c>
      <c r="I20" s="58">
        <f t="shared" si="4"/>
        <v>3.7283358621834593E-2</v>
      </c>
      <c r="J20" s="58">
        <f t="shared" si="4"/>
        <v>4.2671713754333457E-2</v>
      </c>
      <c r="K20" s="58">
        <f t="shared" si="4"/>
        <v>2.155428615491739E-2</v>
      </c>
      <c r="L20" s="58">
        <f t="shared" si="4"/>
        <v>6.5832276005125742E-2</v>
      </c>
      <c r="M20" s="58">
        <f t="shared" si="4"/>
        <v>0</v>
      </c>
      <c r="N20" s="58">
        <f t="shared" si="4"/>
        <v>6.5832276005125714E-2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205</v>
      </c>
      <c r="B22" s="19">
        <v>2024</v>
      </c>
      <c r="C22" s="7">
        <v>16493208</v>
      </c>
      <c r="D22" s="7">
        <v>11829992</v>
      </c>
      <c r="E22" s="7">
        <v>370143</v>
      </c>
      <c r="F22" s="7">
        <v>1066743</v>
      </c>
      <c r="G22" s="7">
        <v>803526</v>
      </c>
      <c r="H22" s="7">
        <v>282637</v>
      </c>
      <c r="I22" s="7">
        <v>80159</v>
      </c>
      <c r="J22" s="7">
        <v>68315</v>
      </c>
      <c r="K22" s="7">
        <v>2671523</v>
      </c>
      <c r="L22" s="7">
        <v>9158469</v>
      </c>
      <c r="M22" s="20">
        <v>9.7661999999999995</v>
      </c>
      <c r="N22" s="7">
        <v>89443.439947799998</v>
      </c>
    </row>
    <row r="23" spans="1:14" s="21" customFormat="1" x14ac:dyDescent="0.2">
      <c r="A23" s="8" t="s">
        <v>205</v>
      </c>
      <c r="B23" s="19">
        <v>2025</v>
      </c>
      <c r="C23" s="7">
        <v>17385724</v>
      </c>
      <c r="D23" s="7">
        <v>12634239</v>
      </c>
      <c r="E23" s="7">
        <v>399210</v>
      </c>
      <c r="F23" s="7">
        <v>1095720</v>
      </c>
      <c r="G23" s="7">
        <v>790565</v>
      </c>
      <c r="H23" s="7">
        <v>287412</v>
      </c>
      <c r="I23" s="7">
        <v>108209</v>
      </c>
      <c r="J23" s="7">
        <v>56623</v>
      </c>
      <c r="K23" s="7">
        <v>2737739</v>
      </c>
      <c r="L23" s="7">
        <v>9896500</v>
      </c>
      <c r="M23" s="20">
        <v>9.7661999999999995</v>
      </c>
      <c r="N23" s="7">
        <v>96651.198300000004</v>
      </c>
    </row>
    <row r="24" spans="1:14" s="44" customFormat="1" x14ac:dyDescent="0.2">
      <c r="A24" s="44" t="s">
        <v>9</v>
      </c>
      <c r="B24" s="45"/>
      <c r="C24" s="58">
        <f>(C23-C22)/C22</f>
        <v>5.4114154141510856E-2</v>
      </c>
      <c r="D24" s="58">
        <f t="shared" ref="D24:N24" si="5">(D23-D22)/D22</f>
        <v>6.798373151900694E-2</v>
      </c>
      <c r="E24" s="58">
        <f t="shared" si="5"/>
        <v>7.8529109020027396E-2</v>
      </c>
      <c r="F24" s="58">
        <f t="shared" si="5"/>
        <v>2.7163993576709667E-2</v>
      </c>
      <c r="G24" s="58">
        <f t="shared" si="5"/>
        <v>-1.6130156335949303E-2</v>
      </c>
      <c r="H24" s="58">
        <f t="shared" si="5"/>
        <v>1.6894461800825794E-2</v>
      </c>
      <c r="I24" s="58">
        <f t="shared" si="5"/>
        <v>0.34992951508876108</v>
      </c>
      <c r="J24" s="58">
        <f t="shared" si="5"/>
        <v>-0.17114835687623509</v>
      </c>
      <c r="K24" s="58">
        <f t="shared" si="5"/>
        <v>2.4785861847343257E-2</v>
      </c>
      <c r="L24" s="58">
        <f t="shared" si="5"/>
        <v>8.0584538747688075E-2</v>
      </c>
      <c r="M24" s="58">
        <f t="shared" si="5"/>
        <v>0</v>
      </c>
      <c r="N24" s="58">
        <f t="shared" si="5"/>
        <v>8.0584538747688131E-2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206</v>
      </c>
      <c r="B26" s="19">
        <v>2024</v>
      </c>
      <c r="C26" s="7">
        <v>318994642</v>
      </c>
      <c r="D26" s="7">
        <v>243600264</v>
      </c>
      <c r="E26" s="7">
        <v>18656588</v>
      </c>
      <c r="F26" s="7">
        <v>22822191</v>
      </c>
      <c r="G26" s="7">
        <v>15683468</v>
      </c>
      <c r="H26" s="7">
        <v>11420868</v>
      </c>
      <c r="I26" s="7">
        <v>1565153</v>
      </c>
      <c r="J26" s="7">
        <v>6327134</v>
      </c>
      <c r="K26" s="7">
        <v>76475402</v>
      </c>
      <c r="L26" s="7">
        <v>167124862</v>
      </c>
      <c r="M26" s="20">
        <v>6.75</v>
      </c>
      <c r="N26" s="7">
        <v>1128092.8185000001</v>
      </c>
    </row>
    <row r="27" spans="1:14" s="21" customFormat="1" x14ac:dyDescent="0.2">
      <c r="A27" s="8" t="s">
        <v>206</v>
      </c>
      <c r="B27" s="19">
        <v>2025</v>
      </c>
      <c r="C27" s="7">
        <v>342465052</v>
      </c>
      <c r="D27" s="7">
        <v>277293215</v>
      </c>
      <c r="E27" s="7">
        <v>18903087</v>
      </c>
      <c r="F27" s="7">
        <v>28714132</v>
      </c>
      <c r="G27" s="7">
        <v>16777894</v>
      </c>
      <c r="H27" s="7">
        <v>13311618</v>
      </c>
      <c r="I27" s="7">
        <v>1609033</v>
      </c>
      <c r="J27" s="7">
        <v>7284830</v>
      </c>
      <c r="K27" s="7">
        <v>86600594</v>
      </c>
      <c r="L27" s="7">
        <v>190692621</v>
      </c>
      <c r="M27" s="20">
        <v>6.75</v>
      </c>
      <c r="N27" s="7">
        <v>1287175.19175</v>
      </c>
    </row>
    <row r="28" spans="1:14" s="44" customFormat="1" x14ac:dyDescent="0.2">
      <c r="A28" s="44" t="s">
        <v>9</v>
      </c>
      <c r="B28" s="45"/>
      <c r="C28" s="58">
        <f>(C27-C26)/C26</f>
        <v>7.3576188781252314E-2</v>
      </c>
      <c r="D28" s="58">
        <f t="shared" ref="D28:N28" si="6">(D27-D26)/D26</f>
        <v>0.13831245683707469</v>
      </c>
      <c r="E28" s="58">
        <f t="shared" si="6"/>
        <v>1.3212437343848726E-2</v>
      </c>
      <c r="F28" s="58">
        <f t="shared" si="6"/>
        <v>0.25816719350039619</v>
      </c>
      <c r="G28" s="58">
        <f t="shared" si="6"/>
        <v>6.9782142572038269E-2</v>
      </c>
      <c r="H28" s="58">
        <f t="shared" si="6"/>
        <v>0.16555221547083812</v>
      </c>
      <c r="I28" s="58">
        <f t="shared" si="6"/>
        <v>2.8035597797787182E-2</v>
      </c>
      <c r="J28" s="58">
        <f t="shared" si="6"/>
        <v>0.15136331868425737</v>
      </c>
      <c r="K28" s="58">
        <f t="shared" si="6"/>
        <v>0.13239802256940081</v>
      </c>
      <c r="L28" s="58">
        <f t="shared" si="6"/>
        <v>0.14101886887421933</v>
      </c>
      <c r="M28" s="58">
        <f t="shared" si="6"/>
        <v>0</v>
      </c>
      <c r="N28" s="58">
        <f t="shared" si="6"/>
        <v>0.14101886887421927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207</v>
      </c>
      <c r="B30" s="19">
        <v>2024</v>
      </c>
      <c r="C30" s="7">
        <v>151745880</v>
      </c>
      <c r="D30" s="7">
        <v>110806619</v>
      </c>
      <c r="E30" s="7">
        <v>4497291</v>
      </c>
      <c r="F30" s="7">
        <v>2213717</v>
      </c>
      <c r="G30" s="7">
        <v>5329044</v>
      </c>
      <c r="H30" s="7">
        <v>4544857</v>
      </c>
      <c r="I30" s="7">
        <v>0</v>
      </c>
      <c r="J30" s="7">
        <v>2126191</v>
      </c>
      <c r="K30" s="7">
        <v>18711100</v>
      </c>
      <c r="L30" s="7">
        <v>92095519</v>
      </c>
      <c r="M30" s="20">
        <v>3.1193</v>
      </c>
      <c r="N30" s="7">
        <v>287273.5524167</v>
      </c>
    </row>
    <row r="31" spans="1:14" s="21" customFormat="1" x14ac:dyDescent="0.2">
      <c r="A31" s="8" t="s">
        <v>207</v>
      </c>
      <c r="B31" s="19">
        <v>2025</v>
      </c>
      <c r="C31" s="7">
        <v>149221101</v>
      </c>
      <c r="D31" s="7">
        <v>111558227</v>
      </c>
      <c r="E31" s="7">
        <v>4654139</v>
      </c>
      <c r="F31" s="7">
        <v>2355505</v>
      </c>
      <c r="G31" s="7">
        <v>5422932</v>
      </c>
      <c r="H31" s="7">
        <v>4574569</v>
      </c>
      <c r="I31" s="7">
        <v>0</v>
      </c>
      <c r="J31" s="7">
        <v>2443302</v>
      </c>
      <c r="K31" s="7">
        <v>19450447</v>
      </c>
      <c r="L31" s="7">
        <v>92107780</v>
      </c>
      <c r="M31" s="20">
        <v>3.4451000000000001</v>
      </c>
      <c r="N31" s="7">
        <v>317320.51287800004</v>
      </c>
    </row>
    <row r="32" spans="1:14" s="44" customFormat="1" x14ac:dyDescent="0.2">
      <c r="A32" s="44" t="s">
        <v>9</v>
      </c>
      <c r="B32" s="45"/>
      <c r="C32" s="58">
        <f>(C31-C30)/C30</f>
        <v>-1.6638204608915907E-2</v>
      </c>
      <c r="D32" s="58">
        <f t="shared" ref="D32:N32" si="7">(D31-D30)/D30</f>
        <v>6.7830604956911466E-3</v>
      </c>
      <c r="E32" s="58">
        <f t="shared" si="7"/>
        <v>3.4876106527240512E-2</v>
      </c>
      <c r="F32" s="58">
        <f t="shared" si="7"/>
        <v>6.4049740775356565E-2</v>
      </c>
      <c r="G32" s="58">
        <f t="shared" si="7"/>
        <v>1.7618169412750205E-2</v>
      </c>
      <c r="H32" s="58">
        <f t="shared" si="7"/>
        <v>6.5374994196737103E-3</v>
      </c>
      <c r="I32" s="58" t="e">
        <f t="shared" si="7"/>
        <v>#DIV/0!</v>
      </c>
      <c r="J32" s="58">
        <f t="shared" si="7"/>
        <v>0.14914511443233464</v>
      </c>
      <c r="K32" s="58">
        <f t="shared" si="7"/>
        <v>3.9513818001079573E-2</v>
      </c>
      <c r="L32" s="58">
        <f t="shared" si="7"/>
        <v>1.3313351326029227E-4</v>
      </c>
      <c r="M32" s="58">
        <f t="shared" si="7"/>
        <v>0.10444651043503353</v>
      </c>
      <c r="N32" s="58">
        <f t="shared" si="7"/>
        <v>0.10459354927917593</v>
      </c>
    </row>
    <row r="34" spans="1:14" ht="15" x14ac:dyDescent="0.25">
      <c r="A34" s="1" t="s">
        <v>10</v>
      </c>
      <c r="B34" s="19">
        <v>2024</v>
      </c>
      <c r="C34" s="13">
        <f>C2+C6+C10+C14+C18+C22+C26+C30</f>
        <v>1475516906</v>
      </c>
      <c r="D34" s="13">
        <f t="shared" ref="D34:N34" si="8">D2+D6+D10+D14+D18+D22+D26+D30</f>
        <v>1134117453</v>
      </c>
      <c r="E34" s="13">
        <f t="shared" si="8"/>
        <v>56946090</v>
      </c>
      <c r="F34" s="13">
        <f t="shared" si="8"/>
        <v>65817620</v>
      </c>
      <c r="G34" s="13">
        <f t="shared" si="8"/>
        <v>61012610</v>
      </c>
      <c r="H34" s="13">
        <f t="shared" si="8"/>
        <v>43119884</v>
      </c>
      <c r="I34" s="13">
        <f t="shared" si="8"/>
        <v>5334253</v>
      </c>
      <c r="J34" s="13">
        <f t="shared" si="8"/>
        <v>24459581</v>
      </c>
      <c r="K34" s="13">
        <f t="shared" si="8"/>
        <v>256690038</v>
      </c>
      <c r="L34" s="13">
        <f t="shared" si="8"/>
        <v>877427415</v>
      </c>
      <c r="M34" s="13"/>
      <c r="N34" s="13">
        <f t="shared" si="8"/>
        <v>5029651.7438476002</v>
      </c>
    </row>
    <row r="35" spans="1:14" ht="15" x14ac:dyDescent="0.25">
      <c r="A35" s="1"/>
      <c r="B35" s="19">
        <v>2025</v>
      </c>
      <c r="C35" s="13">
        <f>C3+C7+C11+C15+C19+C23+C27+C31</f>
        <v>1492446029</v>
      </c>
      <c r="D35" s="13">
        <f t="shared" ref="D35:N35" si="9">D3+D7+D11+D15+D19+D23+D27+D31</f>
        <v>1185097477</v>
      </c>
      <c r="E35" s="13">
        <f t="shared" si="9"/>
        <v>58751462</v>
      </c>
      <c r="F35" s="13">
        <f t="shared" si="9"/>
        <v>72368622</v>
      </c>
      <c r="G35" s="13">
        <f t="shared" si="9"/>
        <v>62286332</v>
      </c>
      <c r="H35" s="13">
        <f t="shared" si="9"/>
        <v>46563948</v>
      </c>
      <c r="I35" s="13">
        <f t="shared" si="9"/>
        <v>5478138</v>
      </c>
      <c r="J35" s="13">
        <f t="shared" si="9"/>
        <v>27056576</v>
      </c>
      <c r="K35" s="13">
        <f t="shared" si="9"/>
        <v>272505078</v>
      </c>
      <c r="L35" s="13">
        <f t="shared" si="9"/>
        <v>912592399</v>
      </c>
      <c r="M35" s="13"/>
      <c r="N35" s="13">
        <f t="shared" si="9"/>
        <v>5370771.1960100997</v>
      </c>
    </row>
    <row r="36" spans="1:14" s="44" customFormat="1" x14ac:dyDescent="0.2">
      <c r="A36" s="44" t="s">
        <v>9</v>
      </c>
      <c r="B36" s="49"/>
      <c r="C36" s="58">
        <f t="shared" ref="C36:L36" si="10">(C35-C34)/C34</f>
        <v>1.1473350749937121E-2</v>
      </c>
      <c r="D36" s="58">
        <f t="shared" si="10"/>
        <v>4.4951273666714309E-2</v>
      </c>
      <c r="E36" s="58">
        <f t="shared" si="10"/>
        <v>3.1703177514031254E-2</v>
      </c>
      <c r="F36" s="58">
        <f t="shared" si="10"/>
        <v>9.9532647944425817E-2</v>
      </c>
      <c r="G36" s="58">
        <f t="shared" si="10"/>
        <v>2.0876372933398522E-2</v>
      </c>
      <c r="H36" s="58">
        <f t="shared" si="10"/>
        <v>7.987182896874212E-2</v>
      </c>
      <c r="I36" s="58">
        <f t="shared" si="10"/>
        <v>2.6973786207740803E-2</v>
      </c>
      <c r="J36" s="58">
        <f t="shared" si="10"/>
        <v>0.10617495859802341</v>
      </c>
      <c r="K36" s="58">
        <f t="shared" si="10"/>
        <v>6.1611428800365055E-2</v>
      </c>
      <c r="L36" s="58">
        <f t="shared" si="10"/>
        <v>4.0077370958371522E-2</v>
      </c>
      <c r="M36" s="58"/>
      <c r="N36" s="58">
        <f t="shared" ref="N36" si="11">(N35-N34)/N34</f>
        <v>6.7821684191110385E-2</v>
      </c>
    </row>
    <row r="38" spans="1:14" ht="15" x14ac:dyDescent="0.25">
      <c r="K38" s="15" t="s">
        <v>465</v>
      </c>
      <c r="L38" s="16">
        <v>2024</v>
      </c>
      <c r="M38" s="23">
        <f>(M2+M6+M10+M14+M18+M22+M26+M30)/8</f>
        <v>5.7183374999999996</v>
      </c>
    </row>
    <row r="39" spans="1:14" ht="15" x14ac:dyDescent="0.25">
      <c r="K39" s="15"/>
      <c r="L39" s="16">
        <v>2025</v>
      </c>
      <c r="M39" s="23">
        <f>(M3+M7+M11+M15+M19+M23+M27+M31)/8</f>
        <v>5.7934124999999987</v>
      </c>
    </row>
    <row r="40" spans="1:14" s="44" customFormat="1" ht="15" x14ac:dyDescent="0.25">
      <c r="B40" s="49"/>
      <c r="J40" s="46"/>
      <c r="K40" s="48" t="s">
        <v>466</v>
      </c>
      <c r="L40" s="48"/>
      <c r="M40" s="58">
        <f t="shared" ref="M40" si="12">(M39-M38)/M38</f>
        <v>1.3128815849011906E-2</v>
      </c>
    </row>
    <row r="44" spans="1:14" s="44" customFormat="1" x14ac:dyDescent="0.2">
      <c r="B44" s="49"/>
      <c r="J44" s="46"/>
    </row>
    <row r="48" spans="1:14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O2" sqref="O2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208</v>
      </c>
      <c r="B2" s="19">
        <v>2024</v>
      </c>
      <c r="C2" s="7">
        <v>68754404</v>
      </c>
      <c r="D2" s="7">
        <v>62380918</v>
      </c>
      <c r="E2" s="7">
        <v>17075936</v>
      </c>
      <c r="F2" s="7">
        <v>4396716</v>
      </c>
      <c r="G2" s="7">
        <v>5172891</v>
      </c>
      <c r="H2" s="7">
        <v>3159671</v>
      </c>
      <c r="I2" s="7">
        <v>0</v>
      </c>
      <c r="J2" s="7">
        <v>1055177</v>
      </c>
      <c r="K2" s="7">
        <v>30860391</v>
      </c>
      <c r="L2" s="7">
        <v>31520527</v>
      </c>
      <c r="M2" s="20">
        <v>6.5567000000000002</v>
      </c>
      <c r="N2" s="7">
        <v>206670.63938089999</v>
      </c>
    </row>
    <row r="3" spans="1:17" s="21" customFormat="1" x14ac:dyDescent="0.2">
      <c r="A3" s="8" t="s">
        <v>208</v>
      </c>
      <c r="B3" s="19">
        <v>2025</v>
      </c>
      <c r="C3" s="7">
        <v>71574245</v>
      </c>
      <c r="D3" s="7">
        <v>64019886</v>
      </c>
      <c r="E3" s="7">
        <v>16781464</v>
      </c>
      <c r="F3" s="7">
        <v>4431941</v>
      </c>
      <c r="G3" s="7">
        <v>5201460</v>
      </c>
      <c r="H3" s="7">
        <v>3391448</v>
      </c>
      <c r="I3" s="7">
        <v>0</v>
      </c>
      <c r="J3" s="7">
        <v>1220273</v>
      </c>
      <c r="K3" s="7">
        <v>31026586</v>
      </c>
      <c r="L3" s="7">
        <v>32993300</v>
      </c>
      <c r="M3" s="20">
        <v>6.5567000000000002</v>
      </c>
      <c r="N3" s="7">
        <v>216327.17011000001</v>
      </c>
    </row>
    <row r="4" spans="1:17" s="44" customFormat="1" x14ac:dyDescent="0.2">
      <c r="A4" s="44" t="s">
        <v>9</v>
      </c>
      <c r="B4" s="45"/>
      <c r="C4" s="58">
        <f>(C3-C2)/C2</f>
        <v>4.101324185720525E-2</v>
      </c>
      <c r="D4" s="58">
        <f t="shared" ref="D4:N4" si="0">(D3-D2)/D2</f>
        <v>2.6273547304962713E-2</v>
      </c>
      <c r="E4" s="58">
        <f t="shared" si="0"/>
        <v>-1.7244852639410221E-2</v>
      </c>
      <c r="F4" s="58">
        <f t="shared" si="0"/>
        <v>8.0116614309407291E-3</v>
      </c>
      <c r="G4" s="58">
        <f t="shared" si="0"/>
        <v>5.5228304636614229E-3</v>
      </c>
      <c r="H4" s="58">
        <f t="shared" si="0"/>
        <v>7.3354789153680877E-2</v>
      </c>
      <c r="I4" s="58" t="e">
        <f t="shared" si="0"/>
        <v>#DIV/0!</v>
      </c>
      <c r="J4" s="58">
        <f t="shared" si="0"/>
        <v>0.15646284936081814</v>
      </c>
      <c r="K4" s="58">
        <f t="shared" si="0"/>
        <v>5.3853821878018333E-3</v>
      </c>
      <c r="L4" s="58">
        <f t="shared" si="0"/>
        <v>4.672425051776577E-2</v>
      </c>
      <c r="M4" s="58">
        <f t="shared" si="0"/>
        <v>0</v>
      </c>
      <c r="N4" s="58">
        <f t="shared" si="0"/>
        <v>4.6724250517765874E-2</v>
      </c>
    </row>
    <row r="6" spans="1:17" ht="15" x14ac:dyDescent="0.25">
      <c r="A6" s="1" t="s">
        <v>10</v>
      </c>
      <c r="B6" s="19">
        <v>2024</v>
      </c>
      <c r="C6" s="13">
        <f>C2</f>
        <v>68754404</v>
      </c>
      <c r="D6" s="13">
        <f t="shared" ref="D6:N6" si="1">D2</f>
        <v>62380918</v>
      </c>
      <c r="E6" s="13">
        <f t="shared" si="1"/>
        <v>17075936</v>
      </c>
      <c r="F6" s="13">
        <f t="shared" si="1"/>
        <v>4396716</v>
      </c>
      <c r="G6" s="13">
        <f t="shared" si="1"/>
        <v>5172891</v>
      </c>
      <c r="H6" s="13">
        <f t="shared" si="1"/>
        <v>3159671</v>
      </c>
      <c r="I6" s="13">
        <f t="shared" si="1"/>
        <v>0</v>
      </c>
      <c r="J6" s="13">
        <f t="shared" si="1"/>
        <v>1055177</v>
      </c>
      <c r="K6" s="13">
        <f t="shared" si="1"/>
        <v>30860391</v>
      </c>
      <c r="L6" s="13">
        <f t="shared" si="1"/>
        <v>31520527</v>
      </c>
      <c r="M6" s="13"/>
      <c r="N6" s="13">
        <f t="shared" si="1"/>
        <v>206670.63938089999</v>
      </c>
    </row>
    <row r="7" spans="1:17" ht="15" x14ac:dyDescent="0.25">
      <c r="A7" s="1"/>
      <c r="B7" s="19">
        <v>2025</v>
      </c>
      <c r="C7" s="13">
        <f>C3</f>
        <v>71574245</v>
      </c>
      <c r="D7" s="13">
        <f t="shared" ref="D7:N7" si="2">D3</f>
        <v>64019886</v>
      </c>
      <c r="E7" s="13">
        <f t="shared" si="2"/>
        <v>16781464</v>
      </c>
      <c r="F7" s="13">
        <f t="shared" si="2"/>
        <v>4431941</v>
      </c>
      <c r="G7" s="13">
        <f t="shared" si="2"/>
        <v>5201460</v>
      </c>
      <c r="H7" s="13">
        <f t="shared" si="2"/>
        <v>3391448</v>
      </c>
      <c r="I7" s="13">
        <f t="shared" si="2"/>
        <v>0</v>
      </c>
      <c r="J7" s="13">
        <f t="shared" si="2"/>
        <v>1220273</v>
      </c>
      <c r="K7" s="13">
        <f t="shared" si="2"/>
        <v>31026586</v>
      </c>
      <c r="L7" s="13">
        <f t="shared" si="2"/>
        <v>32993300</v>
      </c>
      <c r="M7" s="13"/>
      <c r="N7" s="13">
        <f t="shared" si="2"/>
        <v>216327.17011000001</v>
      </c>
    </row>
    <row r="8" spans="1:17" s="44" customFormat="1" x14ac:dyDescent="0.2">
      <c r="A8" s="44" t="s">
        <v>9</v>
      </c>
      <c r="B8" s="49"/>
      <c r="C8" s="58">
        <f t="shared" ref="C8:L8" si="3">(C7-C6)/C6</f>
        <v>4.101324185720525E-2</v>
      </c>
      <c r="D8" s="58">
        <f t="shared" si="3"/>
        <v>2.6273547304962713E-2</v>
      </c>
      <c r="E8" s="58">
        <f t="shared" si="3"/>
        <v>-1.7244852639410221E-2</v>
      </c>
      <c r="F8" s="58">
        <f t="shared" si="3"/>
        <v>8.0116614309407291E-3</v>
      </c>
      <c r="G8" s="58">
        <f t="shared" si="3"/>
        <v>5.5228304636614229E-3</v>
      </c>
      <c r="H8" s="58">
        <f t="shared" si="3"/>
        <v>7.3354789153680877E-2</v>
      </c>
      <c r="I8" s="58" t="e">
        <f t="shared" si="3"/>
        <v>#DIV/0!</v>
      </c>
      <c r="J8" s="58">
        <f t="shared" si="3"/>
        <v>0.15646284936081814</v>
      </c>
      <c r="K8" s="58">
        <f t="shared" si="3"/>
        <v>5.3853821878018333E-3</v>
      </c>
      <c r="L8" s="58">
        <f t="shared" si="3"/>
        <v>4.672425051776577E-2</v>
      </c>
      <c r="M8" s="58"/>
      <c r="N8" s="58">
        <f t="shared" ref="N8" si="4">(N7-N6)/N6</f>
        <v>4.6724250517765874E-2</v>
      </c>
    </row>
    <row r="10" spans="1:17" ht="15" x14ac:dyDescent="0.25">
      <c r="K10" s="15" t="s">
        <v>465</v>
      </c>
      <c r="L10" s="16">
        <v>2024</v>
      </c>
      <c r="M10" s="23">
        <f>M2</f>
        <v>6.5567000000000002</v>
      </c>
    </row>
    <row r="11" spans="1:17" ht="15" x14ac:dyDescent="0.25">
      <c r="K11" s="15"/>
      <c r="L11" s="16">
        <v>2025</v>
      </c>
      <c r="M11" s="23">
        <f>M3</f>
        <v>6.5567000000000002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0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18" sqref="M18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209</v>
      </c>
      <c r="B2" s="19">
        <v>2024</v>
      </c>
      <c r="C2" s="7">
        <v>32574526</v>
      </c>
      <c r="D2" s="7">
        <v>25919593</v>
      </c>
      <c r="E2" s="7">
        <v>3383802</v>
      </c>
      <c r="F2" s="7">
        <v>2310794</v>
      </c>
      <c r="G2" s="7">
        <v>2924317</v>
      </c>
      <c r="H2" s="7">
        <v>695958</v>
      </c>
      <c r="I2" s="7">
        <v>0</v>
      </c>
      <c r="J2" s="7">
        <v>575085</v>
      </c>
      <c r="K2" s="7">
        <v>9889956</v>
      </c>
      <c r="L2" s="7">
        <v>16029637</v>
      </c>
      <c r="M2" s="20">
        <v>9.0771999999999995</v>
      </c>
      <c r="N2" s="7">
        <v>145504.22097639999</v>
      </c>
    </row>
    <row r="3" spans="1:17" s="21" customFormat="1" x14ac:dyDescent="0.2">
      <c r="A3" s="8" t="s">
        <v>209</v>
      </c>
      <c r="B3" s="19">
        <v>2025</v>
      </c>
      <c r="C3" s="7">
        <v>32779088</v>
      </c>
      <c r="D3" s="7">
        <v>26846262</v>
      </c>
      <c r="E3" s="7">
        <v>3452310</v>
      </c>
      <c r="F3" s="7">
        <v>2375048</v>
      </c>
      <c r="G3" s="7">
        <v>2959771</v>
      </c>
      <c r="H3" s="7">
        <v>826070</v>
      </c>
      <c r="I3" s="7">
        <v>0</v>
      </c>
      <c r="J3" s="7">
        <v>572735</v>
      </c>
      <c r="K3" s="7">
        <v>10185934</v>
      </c>
      <c r="L3" s="7">
        <v>16660328</v>
      </c>
      <c r="M3" s="20">
        <v>9.0771999999999995</v>
      </c>
      <c r="N3" s="7">
        <v>151229.12932159999</v>
      </c>
    </row>
    <row r="4" spans="1:17" s="44" customFormat="1" x14ac:dyDescent="0.2">
      <c r="A4" s="44" t="s">
        <v>9</v>
      </c>
      <c r="B4" s="45"/>
      <c r="C4" s="58">
        <f>(C3-C2)/C2</f>
        <v>6.2798150923209133E-3</v>
      </c>
      <c r="D4" s="58">
        <f t="shared" ref="D4:N4" si="0">(D3-D2)/D2</f>
        <v>3.5751680205781011E-2</v>
      </c>
      <c r="E4" s="58">
        <f t="shared" si="0"/>
        <v>2.0245865449574178E-2</v>
      </c>
      <c r="F4" s="58">
        <f t="shared" si="0"/>
        <v>2.7806026846183607E-2</v>
      </c>
      <c r="G4" s="58">
        <f t="shared" si="0"/>
        <v>1.2123856613356214E-2</v>
      </c>
      <c r="H4" s="58">
        <f t="shared" si="0"/>
        <v>0.18695381043108925</v>
      </c>
      <c r="I4" s="58" t="e">
        <f t="shared" si="0"/>
        <v>#DIV/0!</v>
      </c>
      <c r="J4" s="58">
        <f t="shared" si="0"/>
        <v>-4.0863524522461898E-3</v>
      </c>
      <c r="K4" s="58">
        <f t="shared" si="0"/>
        <v>2.9927130110588965E-2</v>
      </c>
      <c r="L4" s="58">
        <f t="shared" si="0"/>
        <v>3.9345307694740685E-2</v>
      </c>
      <c r="M4" s="58">
        <f t="shared" si="0"/>
        <v>0</v>
      </c>
      <c r="N4" s="58">
        <f t="shared" si="0"/>
        <v>3.9345307694740726E-2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210</v>
      </c>
      <c r="B6" s="19">
        <v>2024</v>
      </c>
      <c r="C6" s="7">
        <v>34645913</v>
      </c>
      <c r="D6" s="7">
        <v>26409633</v>
      </c>
      <c r="E6" s="7">
        <v>5100204</v>
      </c>
      <c r="F6" s="7">
        <v>1107096</v>
      </c>
      <c r="G6" s="7">
        <v>2628211</v>
      </c>
      <c r="H6" s="7">
        <v>1551102</v>
      </c>
      <c r="I6" s="7">
        <v>0</v>
      </c>
      <c r="J6" s="7">
        <v>533651</v>
      </c>
      <c r="K6" s="7">
        <v>10920264</v>
      </c>
      <c r="L6" s="7">
        <v>15489369</v>
      </c>
      <c r="M6" s="20">
        <v>8.5</v>
      </c>
      <c r="N6" s="7">
        <v>131659.63649999999</v>
      </c>
    </row>
    <row r="7" spans="1:17" s="21" customFormat="1" x14ac:dyDescent="0.2">
      <c r="A7" s="8" t="s">
        <v>210</v>
      </c>
      <c r="B7" s="19">
        <v>2025</v>
      </c>
      <c r="C7" s="7">
        <v>34952395</v>
      </c>
      <c r="D7" s="7">
        <v>27475918</v>
      </c>
      <c r="E7" s="7">
        <v>5115647</v>
      </c>
      <c r="F7" s="7">
        <v>1202497</v>
      </c>
      <c r="G7" s="7">
        <v>2801083</v>
      </c>
      <c r="H7" s="7">
        <v>1753143</v>
      </c>
      <c r="I7" s="7">
        <v>0</v>
      </c>
      <c r="J7" s="7">
        <v>540115</v>
      </c>
      <c r="K7" s="7">
        <v>11412485</v>
      </c>
      <c r="L7" s="7">
        <v>16063433</v>
      </c>
      <c r="M7" s="20">
        <v>8.5</v>
      </c>
      <c r="N7" s="7">
        <v>136539.18049999999</v>
      </c>
    </row>
    <row r="8" spans="1:17" s="44" customFormat="1" x14ac:dyDescent="0.2">
      <c r="A8" s="44" t="s">
        <v>9</v>
      </c>
      <c r="B8" s="45"/>
      <c r="C8" s="58">
        <f>(C7-C6)/C6</f>
        <v>8.8461227735577349E-3</v>
      </c>
      <c r="D8" s="58">
        <f t="shared" ref="D8:N8" si="1">(D7-D6)/D6</f>
        <v>4.0374851100732828E-2</v>
      </c>
      <c r="E8" s="58">
        <f t="shared" si="1"/>
        <v>3.0279180989623159E-3</v>
      </c>
      <c r="F8" s="58">
        <f t="shared" si="1"/>
        <v>8.6172292195076133E-2</v>
      </c>
      <c r="G8" s="58">
        <f t="shared" si="1"/>
        <v>6.5775540852694089E-2</v>
      </c>
      <c r="H8" s="58">
        <f t="shared" si="1"/>
        <v>0.13025642414231947</v>
      </c>
      <c r="I8" s="58" t="e">
        <f t="shared" si="1"/>
        <v>#DIV/0!</v>
      </c>
      <c r="J8" s="58">
        <f t="shared" si="1"/>
        <v>1.2112785322242439E-2</v>
      </c>
      <c r="K8" s="58">
        <f t="shared" si="1"/>
        <v>4.5074093446825093E-2</v>
      </c>
      <c r="L8" s="58">
        <f t="shared" si="1"/>
        <v>3.7061806714011394E-2</v>
      </c>
      <c r="M8" s="58">
        <f t="shared" si="1"/>
        <v>0</v>
      </c>
      <c r="N8" s="58">
        <f t="shared" si="1"/>
        <v>3.706180671401136E-2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211</v>
      </c>
      <c r="B10" s="19">
        <v>2024</v>
      </c>
      <c r="C10" s="7">
        <v>230815175</v>
      </c>
      <c r="D10" s="7">
        <v>189606149</v>
      </c>
      <c r="E10" s="7">
        <v>23283097</v>
      </c>
      <c r="F10" s="7">
        <v>23570804</v>
      </c>
      <c r="G10" s="7">
        <v>11365716</v>
      </c>
      <c r="H10" s="7">
        <v>6300050</v>
      </c>
      <c r="I10" s="7">
        <v>1401828</v>
      </c>
      <c r="J10" s="7">
        <v>5325004</v>
      </c>
      <c r="K10" s="7">
        <v>71246499</v>
      </c>
      <c r="L10" s="7">
        <v>118359650</v>
      </c>
      <c r="M10" s="20">
        <v>7</v>
      </c>
      <c r="N10" s="7">
        <v>828517.55</v>
      </c>
    </row>
    <row r="11" spans="1:17" s="21" customFormat="1" x14ac:dyDescent="0.2">
      <c r="A11" s="8" t="s">
        <v>211</v>
      </c>
      <c r="B11" s="19">
        <v>2025</v>
      </c>
      <c r="C11" s="7">
        <v>230599246</v>
      </c>
      <c r="D11" s="7">
        <v>198617353</v>
      </c>
      <c r="E11" s="7">
        <v>23242784</v>
      </c>
      <c r="F11" s="7">
        <v>25474827</v>
      </c>
      <c r="G11" s="7">
        <v>11427583</v>
      </c>
      <c r="H11" s="7">
        <v>6715353</v>
      </c>
      <c r="I11" s="7">
        <v>1392182</v>
      </c>
      <c r="J11" s="7">
        <v>5024055</v>
      </c>
      <c r="K11" s="7">
        <v>73276784</v>
      </c>
      <c r="L11" s="7">
        <v>125340569</v>
      </c>
      <c r="M11" s="20">
        <v>7</v>
      </c>
      <c r="N11" s="7">
        <v>877383.98300000001</v>
      </c>
    </row>
    <row r="12" spans="1:17" s="44" customFormat="1" x14ac:dyDescent="0.2">
      <c r="A12" s="44" t="s">
        <v>9</v>
      </c>
      <c r="B12" s="45"/>
      <c r="C12" s="58">
        <f>(C11-C10)/C10</f>
        <v>-9.3550608186831737E-4</v>
      </c>
      <c r="D12" s="58">
        <f t="shared" ref="D12:N12" si="2">(D11-D10)/D10</f>
        <v>4.7525905924074227E-2</v>
      </c>
      <c r="E12" s="58">
        <f t="shared" si="2"/>
        <v>-1.7314277391877893E-3</v>
      </c>
      <c r="F12" s="58">
        <f t="shared" si="2"/>
        <v>8.0778873728702683E-2</v>
      </c>
      <c r="G12" s="58">
        <f t="shared" si="2"/>
        <v>5.4432998325842381E-3</v>
      </c>
      <c r="H12" s="58">
        <f t="shared" si="2"/>
        <v>6.5920587931841815E-2</v>
      </c>
      <c r="I12" s="58">
        <f t="shared" si="2"/>
        <v>-6.8810153599443017E-3</v>
      </c>
      <c r="J12" s="58">
        <f t="shared" si="2"/>
        <v>-5.6516201677970571E-2</v>
      </c>
      <c r="K12" s="58">
        <f t="shared" si="2"/>
        <v>2.8496628304500969E-2</v>
      </c>
      <c r="L12" s="58">
        <f t="shared" si="2"/>
        <v>5.8980564744826471E-2</v>
      </c>
      <c r="M12" s="58">
        <f t="shared" si="2"/>
        <v>0</v>
      </c>
      <c r="N12" s="58">
        <f t="shared" si="2"/>
        <v>5.8980564744826415E-2</v>
      </c>
    </row>
    <row r="14" spans="1:17" ht="15" x14ac:dyDescent="0.25">
      <c r="A14" s="1" t="s">
        <v>10</v>
      </c>
      <c r="B14" s="19">
        <v>2024</v>
      </c>
      <c r="C14" s="13">
        <f>C2+C6+C10</f>
        <v>298035614</v>
      </c>
      <c r="D14" s="13">
        <f t="shared" ref="D14:N14" si="3">D2+D6+D10</f>
        <v>241935375</v>
      </c>
      <c r="E14" s="13">
        <f t="shared" si="3"/>
        <v>31767103</v>
      </c>
      <c r="F14" s="13">
        <f t="shared" si="3"/>
        <v>26988694</v>
      </c>
      <c r="G14" s="13">
        <f t="shared" si="3"/>
        <v>16918244</v>
      </c>
      <c r="H14" s="13">
        <f t="shared" si="3"/>
        <v>8547110</v>
      </c>
      <c r="I14" s="13">
        <f t="shared" si="3"/>
        <v>1401828</v>
      </c>
      <c r="J14" s="13">
        <f t="shared" si="3"/>
        <v>6433740</v>
      </c>
      <c r="K14" s="13">
        <f t="shared" si="3"/>
        <v>92056719</v>
      </c>
      <c r="L14" s="13">
        <f t="shared" si="3"/>
        <v>149878656</v>
      </c>
      <c r="M14" s="13"/>
      <c r="N14" s="13">
        <f t="shared" si="3"/>
        <v>1105681.4074764</v>
      </c>
    </row>
    <row r="15" spans="1:17" ht="15" x14ac:dyDescent="0.25">
      <c r="A15" s="1"/>
      <c r="B15" s="19">
        <v>2025</v>
      </c>
      <c r="C15" s="13">
        <f>C3+C7+C11</f>
        <v>298330729</v>
      </c>
      <c r="D15" s="13">
        <f t="shared" ref="D15:N15" si="4">D3+D7+D11</f>
        <v>252939533</v>
      </c>
      <c r="E15" s="13">
        <f t="shared" si="4"/>
        <v>31810741</v>
      </c>
      <c r="F15" s="13">
        <f t="shared" si="4"/>
        <v>29052372</v>
      </c>
      <c r="G15" s="13">
        <f t="shared" si="4"/>
        <v>17188437</v>
      </c>
      <c r="H15" s="13">
        <f t="shared" si="4"/>
        <v>9294566</v>
      </c>
      <c r="I15" s="13">
        <f t="shared" si="4"/>
        <v>1392182</v>
      </c>
      <c r="J15" s="13">
        <f t="shared" si="4"/>
        <v>6136905</v>
      </c>
      <c r="K15" s="13">
        <f t="shared" si="4"/>
        <v>94875203</v>
      </c>
      <c r="L15" s="13">
        <f t="shared" si="4"/>
        <v>158064330</v>
      </c>
      <c r="M15" s="13"/>
      <c r="N15" s="13">
        <f t="shared" si="4"/>
        <v>1165152.2928216001</v>
      </c>
    </row>
    <row r="16" spans="1:17" s="44" customFormat="1" x14ac:dyDescent="0.2">
      <c r="A16" s="44" t="s">
        <v>9</v>
      </c>
      <c r="B16" s="49"/>
      <c r="C16" s="58">
        <f t="shared" ref="C16:L16" si="5">(C15-C14)/C14</f>
        <v>9.9020045302371153E-4</v>
      </c>
      <c r="D16" s="58">
        <f t="shared" si="5"/>
        <v>4.5483873534409761E-2</v>
      </c>
      <c r="E16" s="58">
        <f t="shared" si="5"/>
        <v>1.3736852239878469E-3</v>
      </c>
      <c r="F16" s="58">
        <f t="shared" si="5"/>
        <v>7.6464537335522789E-2</v>
      </c>
      <c r="G16" s="58">
        <f t="shared" si="5"/>
        <v>1.5970510887536555E-2</v>
      </c>
      <c r="H16" s="58">
        <f t="shared" si="5"/>
        <v>8.7451313952903384E-2</v>
      </c>
      <c r="I16" s="58">
        <f t="shared" si="5"/>
        <v>-6.8810153599443017E-3</v>
      </c>
      <c r="J16" s="58">
        <f t="shared" si="5"/>
        <v>-4.6137238993182818E-2</v>
      </c>
      <c r="K16" s="58">
        <f t="shared" si="5"/>
        <v>3.0616820049821674E-2</v>
      </c>
      <c r="L16" s="58">
        <f t="shared" si="5"/>
        <v>5.4615341626762383E-2</v>
      </c>
      <c r="M16" s="58"/>
      <c r="N16" s="58">
        <f t="shared" ref="N16" si="6">(N15-N14)/N14</f>
        <v>5.3786637762984577E-2</v>
      </c>
    </row>
    <row r="18" spans="2:13" ht="15" x14ac:dyDescent="0.25">
      <c r="K18" s="15" t="s">
        <v>465</v>
      </c>
      <c r="L18" s="16">
        <v>2024</v>
      </c>
      <c r="M18" s="23">
        <f>(M2+M6+M10)/3</f>
        <v>8.1923999999999992</v>
      </c>
    </row>
    <row r="19" spans="2:13" ht="15" x14ac:dyDescent="0.25">
      <c r="K19" s="15"/>
      <c r="L19" s="16">
        <v>2025</v>
      </c>
      <c r="M19" s="23">
        <f>(M3+M7+M11)/3</f>
        <v>8.1923999999999992</v>
      </c>
    </row>
    <row r="20" spans="2:13" s="44" customFormat="1" ht="15" x14ac:dyDescent="0.25">
      <c r="B20" s="49"/>
      <c r="J20" s="46"/>
      <c r="K20" s="48" t="s">
        <v>466</v>
      </c>
      <c r="L20" s="48"/>
      <c r="M20" s="58">
        <f t="shared" ref="M20" si="7">(M19-M18)/M18</f>
        <v>0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26" sqref="M2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212</v>
      </c>
      <c r="B2" s="19">
        <v>2024</v>
      </c>
      <c r="C2" s="7">
        <v>3557909765</v>
      </c>
      <c r="D2" s="7">
        <v>2407623782</v>
      </c>
      <c r="E2" s="7">
        <v>43531137</v>
      </c>
      <c r="F2" s="7">
        <v>10945641</v>
      </c>
      <c r="G2" s="7">
        <v>9050000</v>
      </c>
      <c r="H2" s="7">
        <v>9041597</v>
      </c>
      <c r="I2" s="7">
        <v>100000</v>
      </c>
      <c r="J2" s="7">
        <v>6467233</v>
      </c>
      <c r="K2" s="7">
        <v>79135608</v>
      </c>
      <c r="L2" s="7">
        <v>2328488174</v>
      </c>
      <c r="M2" s="20">
        <v>1.65</v>
      </c>
      <c r="N2" s="7">
        <v>3842005.4871</v>
      </c>
    </row>
    <row r="3" spans="1:17" s="21" customFormat="1" x14ac:dyDescent="0.2">
      <c r="A3" s="8" t="s">
        <v>212</v>
      </c>
      <c r="B3" s="19">
        <v>2025</v>
      </c>
      <c r="C3" s="7">
        <v>3123989679</v>
      </c>
      <c r="D3" s="7">
        <v>2471260359</v>
      </c>
      <c r="E3" s="7">
        <v>46368140</v>
      </c>
      <c r="F3" s="7">
        <v>12086436</v>
      </c>
      <c r="G3" s="7">
        <v>8300000</v>
      </c>
      <c r="H3" s="7">
        <v>8539704</v>
      </c>
      <c r="I3" s="7">
        <v>150000</v>
      </c>
      <c r="J3" s="7">
        <v>8472232</v>
      </c>
      <c r="K3" s="7">
        <v>83916512</v>
      </c>
      <c r="L3" s="7">
        <v>2387343847</v>
      </c>
      <c r="M3" s="20">
        <v>1.65</v>
      </c>
      <c r="N3" s="7">
        <v>3939117.3475499996</v>
      </c>
    </row>
    <row r="4" spans="1:17" s="44" customFormat="1" x14ac:dyDescent="0.2">
      <c r="A4" s="44" t="s">
        <v>9</v>
      </c>
      <c r="B4" s="45"/>
      <c r="C4" s="58">
        <f>(C3-C2)/C2</f>
        <v>-0.1219592723425913</v>
      </c>
      <c r="D4" s="58">
        <f t="shared" ref="D4:N4" si="0">(D3-D2)/D2</f>
        <v>2.6431279453111831E-2</v>
      </c>
      <c r="E4" s="58">
        <f t="shared" si="0"/>
        <v>6.5171810237807479E-2</v>
      </c>
      <c r="F4" s="58">
        <f t="shared" si="0"/>
        <v>0.10422368137233809</v>
      </c>
      <c r="G4" s="58">
        <f t="shared" si="0"/>
        <v>-8.2872928176795577E-2</v>
      </c>
      <c r="H4" s="58">
        <f t="shared" si="0"/>
        <v>-5.5509330929038307E-2</v>
      </c>
      <c r="I4" s="58">
        <f t="shared" si="0"/>
        <v>0.5</v>
      </c>
      <c r="J4" s="58">
        <f t="shared" si="0"/>
        <v>0.3100242406605731</v>
      </c>
      <c r="K4" s="58">
        <f t="shared" si="0"/>
        <v>6.0414067962932694E-2</v>
      </c>
      <c r="L4" s="58">
        <f t="shared" si="0"/>
        <v>2.5276346110401159E-2</v>
      </c>
      <c r="M4" s="58">
        <f t="shared" si="0"/>
        <v>0</v>
      </c>
      <c r="N4" s="58">
        <f t="shared" si="0"/>
        <v>2.5276346110401048E-2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213</v>
      </c>
      <c r="B6" s="19">
        <v>2024</v>
      </c>
      <c r="C6" s="7">
        <v>9868421203</v>
      </c>
      <c r="D6" s="7">
        <v>7623860644</v>
      </c>
      <c r="E6" s="7">
        <v>312377095</v>
      </c>
      <c r="F6" s="7">
        <v>310840554</v>
      </c>
      <c r="G6" s="7">
        <v>269802547</v>
      </c>
      <c r="H6" s="7">
        <v>245861980</v>
      </c>
      <c r="I6" s="7">
        <v>0</v>
      </c>
      <c r="J6" s="7">
        <v>80202759</v>
      </c>
      <c r="K6" s="7">
        <v>1219084935</v>
      </c>
      <c r="L6" s="7">
        <v>6404775709</v>
      </c>
      <c r="M6" s="20">
        <v>5.7100999999999997</v>
      </c>
      <c r="N6" s="7">
        <v>36571909.7759609</v>
      </c>
    </row>
    <row r="7" spans="1:17" s="21" customFormat="1" x14ac:dyDescent="0.2">
      <c r="A7" s="8" t="s">
        <v>213</v>
      </c>
      <c r="B7" s="19">
        <v>2025</v>
      </c>
      <c r="C7" s="7">
        <v>9498035624</v>
      </c>
      <c r="D7" s="7">
        <v>7888478427</v>
      </c>
      <c r="E7" s="7">
        <v>325753861</v>
      </c>
      <c r="F7" s="7">
        <v>327796537</v>
      </c>
      <c r="G7" s="7">
        <v>268166706</v>
      </c>
      <c r="H7" s="7">
        <v>253229668</v>
      </c>
      <c r="I7" s="7">
        <v>0</v>
      </c>
      <c r="J7" s="7">
        <v>85541605</v>
      </c>
      <c r="K7" s="7">
        <v>1260488377</v>
      </c>
      <c r="L7" s="7">
        <v>6627990050</v>
      </c>
      <c r="M7" s="20">
        <v>5.7100999999999997</v>
      </c>
      <c r="N7" s="7">
        <v>37846485.984504998</v>
      </c>
    </row>
    <row r="8" spans="1:17" s="44" customFormat="1" x14ac:dyDescent="0.2">
      <c r="A8" s="44" t="s">
        <v>9</v>
      </c>
      <c r="B8" s="45"/>
      <c r="C8" s="58">
        <f>(C7-C6)/C6</f>
        <v>-3.7532404766772907E-2</v>
      </c>
      <c r="D8" s="58">
        <f t="shared" ref="D8:N8" si="1">(D7-D6)/D6</f>
        <v>3.4709157913091572E-2</v>
      </c>
      <c r="E8" s="58">
        <f t="shared" si="1"/>
        <v>4.2822493115252255E-2</v>
      </c>
      <c r="F8" s="58">
        <f t="shared" si="1"/>
        <v>5.4548812186198843E-2</v>
      </c>
      <c r="G8" s="58">
        <f t="shared" si="1"/>
        <v>-6.0631043635032845E-3</v>
      </c>
      <c r="H8" s="58">
        <f t="shared" si="1"/>
        <v>2.9966764279698715E-2</v>
      </c>
      <c r="I8" s="58" t="e">
        <f t="shared" si="1"/>
        <v>#DIV/0!</v>
      </c>
      <c r="J8" s="58">
        <f t="shared" si="1"/>
        <v>6.6566862120042522E-2</v>
      </c>
      <c r="K8" s="58">
        <f t="shared" si="1"/>
        <v>3.3962721391516501E-2</v>
      </c>
      <c r="L8" s="58">
        <f t="shared" si="1"/>
        <v>3.4851234632047909E-2</v>
      </c>
      <c r="M8" s="58">
        <f t="shared" si="1"/>
        <v>0</v>
      </c>
      <c r="N8" s="58">
        <f t="shared" si="1"/>
        <v>3.4851234632047853E-2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214</v>
      </c>
      <c r="B10" s="19">
        <v>2024</v>
      </c>
      <c r="C10" s="7">
        <v>1499402543</v>
      </c>
      <c r="D10" s="7">
        <v>1199747290</v>
      </c>
      <c r="E10" s="7">
        <v>93922026</v>
      </c>
      <c r="F10" s="7">
        <v>4654408</v>
      </c>
      <c r="G10" s="7">
        <v>5725000</v>
      </c>
      <c r="H10" s="7">
        <v>5650508</v>
      </c>
      <c r="I10" s="7">
        <v>175000</v>
      </c>
      <c r="J10" s="7">
        <v>2424294</v>
      </c>
      <c r="K10" s="7">
        <v>112551236</v>
      </c>
      <c r="L10" s="7">
        <v>1087196054</v>
      </c>
      <c r="M10" s="20">
        <v>2.3329</v>
      </c>
      <c r="N10" s="7">
        <v>2536319.6743766</v>
      </c>
    </row>
    <row r="11" spans="1:17" s="21" customFormat="1" x14ac:dyDescent="0.2">
      <c r="A11" s="8" t="s">
        <v>214</v>
      </c>
      <c r="B11" s="19">
        <v>2025</v>
      </c>
      <c r="C11" s="7">
        <v>1200532123</v>
      </c>
      <c r="D11" s="7">
        <v>1048412648</v>
      </c>
      <c r="E11" s="7">
        <v>94404524</v>
      </c>
      <c r="F11" s="7">
        <v>4786112</v>
      </c>
      <c r="G11" s="7">
        <v>5350000</v>
      </c>
      <c r="H11" s="7">
        <v>5449985</v>
      </c>
      <c r="I11" s="7">
        <v>175000</v>
      </c>
      <c r="J11" s="7">
        <v>2607440</v>
      </c>
      <c r="K11" s="7">
        <v>112773061</v>
      </c>
      <c r="L11" s="7">
        <v>935639587</v>
      </c>
      <c r="M11" s="20">
        <v>2.3329</v>
      </c>
      <c r="N11" s="7">
        <v>2182753.5925123002</v>
      </c>
    </row>
    <row r="12" spans="1:17" s="44" customFormat="1" x14ac:dyDescent="0.2">
      <c r="A12" s="44" t="s">
        <v>9</v>
      </c>
      <c r="B12" s="45"/>
      <c r="C12" s="58">
        <f>(C11-C10)/C10</f>
        <v>-0.19932633927779059</v>
      </c>
      <c r="D12" s="58">
        <f t="shared" ref="D12:N12" si="2">(D11-D10)/D10</f>
        <v>-0.12613876543951186</v>
      </c>
      <c r="E12" s="58">
        <f t="shared" si="2"/>
        <v>5.1372188244746767E-3</v>
      </c>
      <c r="F12" s="58">
        <f t="shared" si="2"/>
        <v>2.8296616884467371E-2</v>
      </c>
      <c r="G12" s="58">
        <f t="shared" si="2"/>
        <v>-6.5502183406113537E-2</v>
      </c>
      <c r="H12" s="58">
        <f t="shared" si="2"/>
        <v>-3.5487605716158617E-2</v>
      </c>
      <c r="I12" s="58">
        <f t="shared" si="2"/>
        <v>0</v>
      </c>
      <c r="J12" s="58">
        <f t="shared" si="2"/>
        <v>7.5546117756344733E-2</v>
      </c>
      <c r="K12" s="58">
        <f t="shared" si="2"/>
        <v>1.9708801776286136E-3</v>
      </c>
      <c r="L12" s="58">
        <f t="shared" si="2"/>
        <v>-0.13940122983558953</v>
      </c>
      <c r="M12" s="58">
        <f t="shared" si="2"/>
        <v>0</v>
      </c>
      <c r="N12" s="58">
        <f t="shared" si="2"/>
        <v>-0.13940122983558942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215</v>
      </c>
      <c r="B14" s="19">
        <v>2024</v>
      </c>
      <c r="C14" s="7">
        <v>5084156701</v>
      </c>
      <c r="D14" s="7">
        <v>3644857425</v>
      </c>
      <c r="E14" s="7">
        <v>17713957</v>
      </c>
      <c r="F14" s="7">
        <v>26639566</v>
      </c>
      <c r="G14" s="7">
        <v>26575000</v>
      </c>
      <c r="H14" s="7">
        <v>26550000</v>
      </c>
      <c r="I14" s="7">
        <v>400000</v>
      </c>
      <c r="J14" s="7">
        <v>8278957</v>
      </c>
      <c r="K14" s="7">
        <v>106157480</v>
      </c>
      <c r="L14" s="7">
        <v>3538699945</v>
      </c>
      <c r="M14" s="20">
        <v>1.99</v>
      </c>
      <c r="N14" s="7">
        <v>7042012.8905500006</v>
      </c>
    </row>
    <row r="15" spans="1:17" s="21" customFormat="1" x14ac:dyDescent="0.2">
      <c r="A15" s="8" t="s">
        <v>215</v>
      </c>
      <c r="B15" s="19">
        <v>2025</v>
      </c>
      <c r="C15" s="7">
        <v>4121553104</v>
      </c>
      <c r="D15" s="7">
        <v>3350190756</v>
      </c>
      <c r="E15" s="7">
        <v>19388781</v>
      </c>
      <c r="F15" s="7">
        <v>28233688</v>
      </c>
      <c r="G15" s="7">
        <v>25675000</v>
      </c>
      <c r="H15" s="7">
        <v>26363399</v>
      </c>
      <c r="I15" s="7">
        <v>325000</v>
      </c>
      <c r="J15" s="7">
        <v>7030596</v>
      </c>
      <c r="K15" s="7">
        <v>107016464</v>
      </c>
      <c r="L15" s="7">
        <v>3243174292</v>
      </c>
      <c r="M15" s="20">
        <v>1.99</v>
      </c>
      <c r="N15" s="7">
        <v>6453916.8410799997</v>
      </c>
    </row>
    <row r="16" spans="1:17" s="44" customFormat="1" x14ac:dyDescent="0.2">
      <c r="A16" s="44" t="s">
        <v>9</v>
      </c>
      <c r="B16" s="45"/>
      <c r="C16" s="58">
        <f>(C15-C14)/C14</f>
        <v>-0.18933397485775094</v>
      </c>
      <c r="D16" s="58">
        <f t="shared" ref="D16:N16" si="3">(D15-D14)/D14</f>
        <v>-8.0844498053308622E-2</v>
      </c>
      <c r="E16" s="58">
        <f t="shared" si="3"/>
        <v>9.4548270609440904E-2</v>
      </c>
      <c r="F16" s="58">
        <f t="shared" si="3"/>
        <v>5.9840389291627348E-2</v>
      </c>
      <c r="G16" s="58">
        <f t="shared" si="3"/>
        <v>-3.3866415804327372E-2</v>
      </c>
      <c r="H16" s="58">
        <f t="shared" si="3"/>
        <v>-7.028286252354049E-3</v>
      </c>
      <c r="I16" s="58">
        <f t="shared" si="3"/>
        <v>-0.1875</v>
      </c>
      <c r="J16" s="58">
        <f t="shared" si="3"/>
        <v>-0.15078723080697243</v>
      </c>
      <c r="K16" s="58">
        <f t="shared" si="3"/>
        <v>8.0916012701130434E-3</v>
      </c>
      <c r="L16" s="58">
        <f t="shared" si="3"/>
        <v>-8.351249260835536E-2</v>
      </c>
      <c r="M16" s="58">
        <f t="shared" si="3"/>
        <v>0</v>
      </c>
      <c r="N16" s="58">
        <f t="shared" si="3"/>
        <v>-8.3512492608355471E-2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216</v>
      </c>
      <c r="B18" s="19">
        <v>2024</v>
      </c>
      <c r="C18" s="7">
        <v>4184188218</v>
      </c>
      <c r="D18" s="7">
        <v>3048411294</v>
      </c>
      <c r="E18" s="7">
        <v>25064379</v>
      </c>
      <c r="F18" s="7">
        <v>16052171</v>
      </c>
      <c r="G18" s="7">
        <v>24100000</v>
      </c>
      <c r="H18" s="7">
        <v>24078200</v>
      </c>
      <c r="I18" s="7">
        <v>388864</v>
      </c>
      <c r="J18" s="7">
        <v>8520544</v>
      </c>
      <c r="K18" s="7">
        <v>98204158</v>
      </c>
      <c r="L18" s="7">
        <v>2950207136</v>
      </c>
      <c r="M18" s="20">
        <v>1.96</v>
      </c>
      <c r="N18" s="7">
        <v>5782405.9865599992</v>
      </c>
    </row>
    <row r="19" spans="1:14" s="21" customFormat="1" x14ac:dyDescent="0.2">
      <c r="A19" s="8" t="s">
        <v>216</v>
      </c>
      <c r="B19" s="19">
        <v>2025</v>
      </c>
      <c r="C19" s="7">
        <v>3336805219</v>
      </c>
      <c r="D19" s="7">
        <v>2744205739</v>
      </c>
      <c r="E19" s="7">
        <v>27050877</v>
      </c>
      <c r="F19" s="7">
        <v>17004816</v>
      </c>
      <c r="G19" s="7">
        <v>23225000</v>
      </c>
      <c r="H19" s="7">
        <v>23841908</v>
      </c>
      <c r="I19" s="7">
        <v>192314</v>
      </c>
      <c r="J19" s="7">
        <v>7030710</v>
      </c>
      <c r="K19" s="7">
        <v>98345625</v>
      </c>
      <c r="L19" s="7">
        <v>2645860114</v>
      </c>
      <c r="M19" s="20">
        <v>1.96</v>
      </c>
      <c r="N19" s="7">
        <v>5185885.8234399995</v>
      </c>
    </row>
    <row r="20" spans="1:14" s="44" customFormat="1" x14ac:dyDescent="0.2">
      <c r="A20" s="44" t="s">
        <v>9</v>
      </c>
      <c r="B20" s="45"/>
      <c r="C20" s="58">
        <f>(C19-C18)/C18</f>
        <v>-0.20252028705463937</v>
      </c>
      <c r="D20" s="58">
        <f t="shared" ref="D20:N20" si="4">(D19-D18)/D18</f>
        <v>-9.9791506349142925E-2</v>
      </c>
      <c r="E20" s="58">
        <f t="shared" si="4"/>
        <v>7.9255823573366815E-2</v>
      </c>
      <c r="F20" s="58">
        <f t="shared" si="4"/>
        <v>5.9346801127398902E-2</v>
      </c>
      <c r="G20" s="58">
        <f t="shared" si="4"/>
        <v>-3.6307053941908717E-2</v>
      </c>
      <c r="H20" s="58">
        <f t="shared" si="4"/>
        <v>-9.813524266764127E-3</v>
      </c>
      <c r="I20" s="58">
        <f t="shared" si="4"/>
        <v>-0.50544663429888081</v>
      </c>
      <c r="J20" s="58">
        <f t="shared" si="4"/>
        <v>-0.17485198128194632</v>
      </c>
      <c r="K20" s="58">
        <f t="shared" si="4"/>
        <v>1.4405398190980875E-3</v>
      </c>
      <c r="L20" s="58">
        <f t="shared" si="4"/>
        <v>-0.10316123850633924</v>
      </c>
      <c r="M20" s="58">
        <f t="shared" si="4"/>
        <v>0</v>
      </c>
      <c r="N20" s="58">
        <f t="shared" si="4"/>
        <v>-0.1031612385063392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217</v>
      </c>
      <c r="B22" s="19">
        <v>2024</v>
      </c>
      <c r="C22" s="7">
        <v>2509243379</v>
      </c>
      <c r="D22" s="7">
        <v>1926312433</v>
      </c>
      <c r="E22" s="7">
        <v>128429825</v>
      </c>
      <c r="F22" s="7">
        <v>143058384</v>
      </c>
      <c r="G22" s="7">
        <v>68617701</v>
      </c>
      <c r="H22" s="7">
        <v>62176219</v>
      </c>
      <c r="I22" s="7">
        <v>0</v>
      </c>
      <c r="J22" s="7">
        <v>27229308</v>
      </c>
      <c r="K22" s="7">
        <v>429511437</v>
      </c>
      <c r="L22" s="7">
        <v>1496800996</v>
      </c>
      <c r="M22" s="20">
        <v>5.9671000000000003</v>
      </c>
      <c r="N22" s="7">
        <v>8931561.2232316006</v>
      </c>
    </row>
    <row r="23" spans="1:14" s="21" customFormat="1" x14ac:dyDescent="0.2">
      <c r="A23" s="8" t="s">
        <v>217</v>
      </c>
      <c r="B23" s="19">
        <v>2025</v>
      </c>
      <c r="C23" s="7">
        <v>2539928154</v>
      </c>
      <c r="D23" s="7">
        <v>2077626024</v>
      </c>
      <c r="E23" s="7">
        <v>135407298</v>
      </c>
      <c r="F23" s="7">
        <v>148736513</v>
      </c>
      <c r="G23" s="7">
        <v>68086412</v>
      </c>
      <c r="H23" s="7">
        <v>63916917</v>
      </c>
      <c r="I23" s="7">
        <v>0</v>
      </c>
      <c r="J23" s="7">
        <v>34330680</v>
      </c>
      <c r="K23" s="7">
        <v>450477820</v>
      </c>
      <c r="L23" s="7">
        <v>1627148204</v>
      </c>
      <c r="M23" s="20">
        <v>5.9671000000000003</v>
      </c>
      <c r="N23" s="7">
        <v>9709356.0480883997</v>
      </c>
    </row>
    <row r="24" spans="1:14" s="44" customFormat="1" x14ac:dyDescent="0.2">
      <c r="A24" s="44" t="s">
        <v>9</v>
      </c>
      <c r="B24" s="45"/>
      <c r="C24" s="58">
        <f>(C23-C22)/C22</f>
        <v>1.2228696210500193E-2</v>
      </c>
      <c r="D24" s="58">
        <f t="shared" ref="D24:N24" si="5">(D23-D22)/D22</f>
        <v>7.8550908153744964E-2</v>
      </c>
      <c r="E24" s="58">
        <f t="shared" si="5"/>
        <v>5.4329070369752507E-2</v>
      </c>
      <c r="F24" s="58">
        <f t="shared" si="5"/>
        <v>3.9690990777583507E-2</v>
      </c>
      <c r="G24" s="58">
        <f t="shared" si="5"/>
        <v>-7.7427397341685933E-3</v>
      </c>
      <c r="H24" s="58">
        <f t="shared" si="5"/>
        <v>2.7996202213582656E-2</v>
      </c>
      <c r="I24" s="58" t="e">
        <f t="shared" si="5"/>
        <v>#DIV/0!</v>
      </c>
      <c r="J24" s="58">
        <f t="shared" si="5"/>
        <v>0.26079884218871813</v>
      </c>
      <c r="K24" s="58">
        <f t="shared" si="5"/>
        <v>4.8814492918846306E-2</v>
      </c>
      <c r="L24" s="58">
        <f t="shared" si="5"/>
        <v>8.7083859743770503E-2</v>
      </c>
      <c r="M24" s="58">
        <f t="shared" si="5"/>
        <v>0</v>
      </c>
      <c r="N24" s="58">
        <f t="shared" si="5"/>
        <v>8.7083859743770406E-2</v>
      </c>
    </row>
    <row r="25" spans="1:14" s="21" customFormat="1" x14ac:dyDescent="0.2">
      <c r="A25" s="24"/>
      <c r="B25" s="25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6"/>
      <c r="N25" s="13"/>
    </row>
    <row r="26" spans="1:14" ht="15" x14ac:dyDescent="0.25">
      <c r="A26" s="1" t="s">
        <v>10</v>
      </c>
      <c r="B26" s="19">
        <v>2024</v>
      </c>
      <c r="C26" s="13">
        <f>C2+C6+C10+C14+C18+C22</f>
        <v>26703321809</v>
      </c>
      <c r="D26" s="13">
        <f t="shared" ref="D26:N26" si="6">D2+D6+D10+D14+D18+D22</f>
        <v>19850812868</v>
      </c>
      <c r="E26" s="13">
        <f t="shared" si="6"/>
        <v>621038419</v>
      </c>
      <c r="F26" s="13">
        <f t="shared" si="6"/>
        <v>512190724</v>
      </c>
      <c r="G26" s="13">
        <f t="shared" si="6"/>
        <v>403870248</v>
      </c>
      <c r="H26" s="13">
        <f t="shared" si="6"/>
        <v>373358504</v>
      </c>
      <c r="I26" s="13">
        <f t="shared" si="6"/>
        <v>1063864</v>
      </c>
      <c r="J26" s="13">
        <f t="shared" si="6"/>
        <v>133123095</v>
      </c>
      <c r="K26" s="13">
        <f t="shared" si="6"/>
        <v>2044644854</v>
      </c>
      <c r="L26" s="13">
        <f t="shared" si="6"/>
        <v>17806168014</v>
      </c>
      <c r="M26" s="13"/>
      <c r="N26" s="13">
        <f t="shared" si="6"/>
        <v>64706215.0377791</v>
      </c>
    </row>
    <row r="27" spans="1:14" ht="15" x14ac:dyDescent="0.25">
      <c r="A27" s="1"/>
      <c r="B27" s="19">
        <v>2025</v>
      </c>
      <c r="C27" s="13">
        <f>C3+C7+C11+C15+C19+C23</f>
        <v>23820843903</v>
      </c>
      <c r="D27" s="13">
        <f t="shared" ref="D27:N27" si="7">D3+D7+D11+D15+D19+D23</f>
        <v>19580173953</v>
      </c>
      <c r="E27" s="13">
        <f t="shared" si="7"/>
        <v>648373481</v>
      </c>
      <c r="F27" s="13">
        <f t="shared" si="7"/>
        <v>538644102</v>
      </c>
      <c r="G27" s="13">
        <f t="shared" si="7"/>
        <v>398803118</v>
      </c>
      <c r="H27" s="13">
        <f t="shared" si="7"/>
        <v>381341581</v>
      </c>
      <c r="I27" s="13">
        <f t="shared" si="7"/>
        <v>842314</v>
      </c>
      <c r="J27" s="13">
        <f t="shared" si="7"/>
        <v>145013263</v>
      </c>
      <c r="K27" s="13">
        <f t="shared" si="7"/>
        <v>2113017859</v>
      </c>
      <c r="L27" s="13">
        <f t="shared" si="7"/>
        <v>17467156094</v>
      </c>
      <c r="M27" s="13"/>
      <c r="N27" s="13">
        <f t="shared" si="7"/>
        <v>65317515.637175702</v>
      </c>
    </row>
    <row r="28" spans="1:14" s="44" customFormat="1" x14ac:dyDescent="0.2">
      <c r="A28" s="44" t="s">
        <v>9</v>
      </c>
      <c r="B28" s="49"/>
      <c r="C28" s="58">
        <f t="shared" ref="C28:L28" si="8">(C27-C26)/C26</f>
        <v>-0.10794454437606707</v>
      </c>
      <c r="D28" s="58">
        <f t="shared" si="8"/>
        <v>-1.3633643962070521E-2</v>
      </c>
      <c r="E28" s="58">
        <f t="shared" si="8"/>
        <v>4.4015090151773684E-2</v>
      </c>
      <c r="F28" s="58">
        <f t="shared" si="8"/>
        <v>5.1647514803489489E-2</v>
      </c>
      <c r="G28" s="58">
        <f t="shared" si="8"/>
        <v>-1.2546430506066889E-2</v>
      </c>
      <c r="H28" s="58">
        <f t="shared" si="8"/>
        <v>2.1381800372759153E-2</v>
      </c>
      <c r="I28" s="58">
        <f t="shared" si="8"/>
        <v>-0.20825030267026612</v>
      </c>
      <c r="J28" s="58">
        <f t="shared" si="8"/>
        <v>8.9317094077477691E-2</v>
      </c>
      <c r="K28" s="58">
        <f t="shared" si="8"/>
        <v>3.3440039655903982E-2</v>
      </c>
      <c r="L28" s="58">
        <f t="shared" si="8"/>
        <v>-1.9039016128200845E-2</v>
      </c>
      <c r="M28" s="58"/>
      <c r="N28" s="58">
        <f t="shared" ref="N28" si="9">(N27-N26)/N26</f>
        <v>9.4473243264142394E-3</v>
      </c>
    </row>
    <row r="30" spans="1:14" ht="15" x14ac:dyDescent="0.25">
      <c r="K30" s="15" t="s">
        <v>465</v>
      </c>
      <c r="L30" s="16">
        <v>2024</v>
      </c>
      <c r="M30" s="23">
        <f>(M2+M6+M10+M14+M18+M22)/6</f>
        <v>3.2683500000000003</v>
      </c>
    </row>
    <row r="31" spans="1:14" ht="15" x14ac:dyDescent="0.25">
      <c r="K31" s="15"/>
      <c r="L31" s="16">
        <v>2025</v>
      </c>
      <c r="M31" s="23">
        <f>(M3+M7+M11+M15+M19+M23)/6</f>
        <v>3.2683500000000003</v>
      </c>
    </row>
    <row r="32" spans="1:14" s="44" customFormat="1" ht="15" x14ac:dyDescent="0.25">
      <c r="B32" s="49"/>
      <c r="J32" s="46"/>
      <c r="K32" s="48" t="s">
        <v>466</v>
      </c>
      <c r="L32" s="48"/>
      <c r="M32" s="58">
        <f t="shared" ref="M32" si="10">(M31-M30)/M30</f>
        <v>0</v>
      </c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22" sqref="M22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218</v>
      </c>
      <c r="B2" s="19">
        <v>2024</v>
      </c>
      <c r="C2" s="7">
        <v>652889045</v>
      </c>
      <c r="D2" s="7">
        <v>528203580</v>
      </c>
      <c r="E2" s="7">
        <v>12060428</v>
      </c>
      <c r="F2" s="7">
        <v>37574137</v>
      </c>
      <c r="G2" s="7">
        <v>29363955</v>
      </c>
      <c r="H2" s="7">
        <v>24086573</v>
      </c>
      <c r="I2" s="7">
        <v>586490</v>
      </c>
      <c r="J2" s="7">
        <v>14030219</v>
      </c>
      <c r="K2" s="7">
        <v>117701802</v>
      </c>
      <c r="L2" s="7">
        <v>410414658</v>
      </c>
      <c r="M2" s="20">
        <v>5</v>
      </c>
      <c r="N2" s="7">
        <v>2052073.29</v>
      </c>
    </row>
    <row r="3" spans="1:17" s="21" customFormat="1" x14ac:dyDescent="0.2">
      <c r="A3" s="8" t="s">
        <v>218</v>
      </c>
      <c r="B3" s="19">
        <v>2025</v>
      </c>
      <c r="C3" s="7">
        <v>725036860</v>
      </c>
      <c r="D3" s="7">
        <v>611984954</v>
      </c>
      <c r="E3" s="7">
        <v>12931813</v>
      </c>
      <c r="F3" s="7">
        <v>40530937</v>
      </c>
      <c r="G3" s="7">
        <v>31052548</v>
      </c>
      <c r="H3" s="7">
        <v>27083662</v>
      </c>
      <c r="I3" s="7">
        <v>462743</v>
      </c>
      <c r="J3" s="7">
        <v>16477116</v>
      </c>
      <c r="K3" s="7">
        <v>128538819</v>
      </c>
      <c r="L3" s="7">
        <v>483256130</v>
      </c>
      <c r="M3" s="20">
        <v>5</v>
      </c>
      <c r="N3" s="7">
        <v>2416280.65</v>
      </c>
    </row>
    <row r="4" spans="1:17" s="44" customFormat="1" x14ac:dyDescent="0.2">
      <c r="A4" s="44" t="s">
        <v>9</v>
      </c>
      <c r="B4" s="45"/>
      <c r="C4" s="58">
        <f>(C3-C2)/C2</f>
        <v>0.11050547647035493</v>
      </c>
      <c r="D4" s="58">
        <f t="shared" ref="D4:N4" si="0">(D3-D2)/D2</f>
        <v>0.15861568753471911</v>
      </c>
      <c r="E4" s="58">
        <f t="shared" si="0"/>
        <v>7.2251581784659721E-2</v>
      </c>
      <c r="F4" s="58">
        <f t="shared" si="0"/>
        <v>7.8692426122787595E-2</v>
      </c>
      <c r="G4" s="58">
        <f t="shared" si="0"/>
        <v>5.7505639141593838E-2</v>
      </c>
      <c r="H4" s="58">
        <f t="shared" si="0"/>
        <v>0.12442986389138878</v>
      </c>
      <c r="I4" s="58">
        <f t="shared" si="0"/>
        <v>-0.2109959249092056</v>
      </c>
      <c r="J4" s="58">
        <f t="shared" si="0"/>
        <v>0.17440191061878649</v>
      </c>
      <c r="K4" s="58">
        <f t="shared" si="0"/>
        <v>9.2071801925343505E-2</v>
      </c>
      <c r="L4" s="58">
        <f t="shared" si="0"/>
        <v>0.17748262782563679</v>
      </c>
      <c r="M4" s="58">
        <f t="shared" si="0"/>
        <v>0</v>
      </c>
      <c r="N4" s="58">
        <f t="shared" si="0"/>
        <v>0.1774826278256367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219</v>
      </c>
      <c r="B6" s="19">
        <v>2024</v>
      </c>
      <c r="C6" s="7">
        <v>419020273</v>
      </c>
      <c r="D6" s="7">
        <v>322238247</v>
      </c>
      <c r="E6" s="7">
        <v>15194988</v>
      </c>
      <c r="F6" s="7">
        <v>18383361</v>
      </c>
      <c r="G6" s="7">
        <v>10001052</v>
      </c>
      <c r="H6" s="7">
        <v>8446904</v>
      </c>
      <c r="I6" s="7">
        <v>0</v>
      </c>
      <c r="J6" s="7">
        <v>6565489</v>
      </c>
      <c r="K6" s="7">
        <v>58591794</v>
      </c>
      <c r="L6" s="7">
        <v>263626453</v>
      </c>
      <c r="M6" s="20">
        <v>5.3556999999999997</v>
      </c>
      <c r="N6" s="7">
        <v>1411904.1943321</v>
      </c>
    </row>
    <row r="7" spans="1:17" s="21" customFormat="1" x14ac:dyDescent="0.2">
      <c r="A7" s="8" t="s">
        <v>219</v>
      </c>
      <c r="B7" s="19">
        <v>2025</v>
      </c>
      <c r="C7" s="7">
        <v>447446726</v>
      </c>
      <c r="D7" s="7">
        <v>353314483</v>
      </c>
      <c r="E7" s="7">
        <v>16045803</v>
      </c>
      <c r="F7" s="7">
        <v>21172382</v>
      </c>
      <c r="G7" s="7">
        <v>9878332</v>
      </c>
      <c r="H7" s="7">
        <v>8750515</v>
      </c>
      <c r="I7" s="7">
        <v>0</v>
      </c>
      <c r="J7" s="7">
        <v>8068029</v>
      </c>
      <c r="K7" s="7">
        <v>63915061</v>
      </c>
      <c r="L7" s="7">
        <v>289379422</v>
      </c>
      <c r="M7" s="20">
        <v>4.6849999999999996</v>
      </c>
      <c r="N7" s="7">
        <v>1355742.59207</v>
      </c>
    </row>
    <row r="8" spans="1:17" s="44" customFormat="1" x14ac:dyDescent="0.2">
      <c r="A8" s="44" t="s">
        <v>9</v>
      </c>
      <c r="B8" s="45"/>
      <c r="C8" s="58">
        <f>(C7-C6)/C6</f>
        <v>6.7840280844836356E-2</v>
      </c>
      <c r="D8" s="58">
        <f t="shared" ref="D8:N8" si="1">(D7-D6)/D6</f>
        <v>9.6438694938655131E-2</v>
      </c>
      <c r="E8" s="58">
        <f t="shared" si="1"/>
        <v>5.5993134051833406E-2</v>
      </c>
      <c r="F8" s="58">
        <f t="shared" si="1"/>
        <v>0.15171442262380638</v>
      </c>
      <c r="G8" s="58">
        <f t="shared" si="1"/>
        <v>-1.2270709121400429E-2</v>
      </c>
      <c r="H8" s="58">
        <f t="shared" si="1"/>
        <v>3.5943465203345508E-2</v>
      </c>
      <c r="I8" s="58" t="e">
        <f t="shared" si="1"/>
        <v>#DIV/0!</v>
      </c>
      <c r="J8" s="58">
        <f t="shared" si="1"/>
        <v>0.22885424071230642</v>
      </c>
      <c r="K8" s="58">
        <f t="shared" si="1"/>
        <v>9.0853456373088698E-2</v>
      </c>
      <c r="L8" s="58">
        <f t="shared" si="1"/>
        <v>9.7687347786756432E-2</v>
      </c>
      <c r="M8" s="58">
        <f t="shared" si="1"/>
        <v>-0.12523106223276137</v>
      </c>
      <c r="N8" s="58">
        <f t="shared" si="1"/>
        <v>-3.9777204776041596E-2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220</v>
      </c>
      <c r="B10" s="19">
        <v>2024</v>
      </c>
      <c r="C10" s="7">
        <v>56244085</v>
      </c>
      <c r="D10" s="7">
        <v>42073987</v>
      </c>
      <c r="E10" s="7">
        <v>1536314</v>
      </c>
      <c r="F10" s="7">
        <v>1848858</v>
      </c>
      <c r="G10" s="7">
        <v>3475000</v>
      </c>
      <c r="H10" s="7">
        <v>2950391</v>
      </c>
      <c r="I10" s="7">
        <v>260998</v>
      </c>
      <c r="J10" s="7">
        <v>1459573</v>
      </c>
      <c r="K10" s="7">
        <v>11531134</v>
      </c>
      <c r="L10" s="7">
        <v>30542853</v>
      </c>
      <c r="M10" s="20">
        <v>1.9908999999999999</v>
      </c>
      <c r="N10" s="7">
        <v>60807.766037699999</v>
      </c>
    </row>
    <row r="11" spans="1:17" s="21" customFormat="1" x14ac:dyDescent="0.2">
      <c r="A11" s="8" t="s">
        <v>220</v>
      </c>
      <c r="B11" s="19">
        <v>2025</v>
      </c>
      <c r="C11" s="7">
        <v>60670445</v>
      </c>
      <c r="D11" s="7">
        <v>44197587</v>
      </c>
      <c r="E11" s="7">
        <v>1613820</v>
      </c>
      <c r="F11" s="7">
        <v>1761806</v>
      </c>
      <c r="G11" s="7">
        <v>3550000</v>
      </c>
      <c r="H11" s="7">
        <v>3128116</v>
      </c>
      <c r="I11" s="7">
        <v>200000</v>
      </c>
      <c r="J11" s="7">
        <v>1072021</v>
      </c>
      <c r="K11" s="7">
        <v>11325763</v>
      </c>
      <c r="L11" s="7">
        <v>32834054</v>
      </c>
      <c r="M11" s="20">
        <v>1.8525</v>
      </c>
      <c r="N11" s="7">
        <v>60825.085035000004</v>
      </c>
    </row>
    <row r="12" spans="1:17" s="44" customFormat="1" x14ac:dyDescent="0.2">
      <c r="A12" s="44" t="s">
        <v>9</v>
      </c>
      <c r="B12" s="45"/>
      <c r="C12" s="58">
        <f>(C11-C10)/C10</f>
        <v>7.869912009413968E-2</v>
      </c>
      <c r="D12" s="58">
        <f t="shared" ref="D12:N12" si="2">(D11-D10)/D10</f>
        <v>5.0472991779932815E-2</v>
      </c>
      <c r="E12" s="58">
        <f t="shared" si="2"/>
        <v>5.0449322208871362E-2</v>
      </c>
      <c r="F12" s="58">
        <f t="shared" si="2"/>
        <v>-4.7084200084592756E-2</v>
      </c>
      <c r="G12" s="58">
        <f t="shared" si="2"/>
        <v>2.1582733812949641E-2</v>
      </c>
      <c r="H12" s="58">
        <f t="shared" si="2"/>
        <v>6.0237778653744536E-2</v>
      </c>
      <c r="I12" s="58">
        <f t="shared" si="2"/>
        <v>-0.23371060314638425</v>
      </c>
      <c r="J12" s="58">
        <f t="shared" si="2"/>
        <v>-0.26552423208705561</v>
      </c>
      <c r="K12" s="58">
        <f t="shared" si="2"/>
        <v>-1.7810130382666614E-2</v>
      </c>
      <c r="L12" s="58">
        <f t="shared" si="2"/>
        <v>7.501594562891685E-2</v>
      </c>
      <c r="M12" s="58">
        <f t="shared" si="2"/>
        <v>-6.951629916118332E-2</v>
      </c>
      <c r="N12" s="58">
        <f t="shared" si="2"/>
        <v>2.8481554953469043E-4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221</v>
      </c>
      <c r="B14" s="19">
        <v>2024</v>
      </c>
      <c r="C14" s="7">
        <v>11338774356</v>
      </c>
      <c r="D14" s="7">
        <v>9536991317</v>
      </c>
      <c r="E14" s="7">
        <v>394112448</v>
      </c>
      <c r="F14" s="7">
        <v>790589366</v>
      </c>
      <c r="G14" s="7">
        <v>274737566</v>
      </c>
      <c r="H14" s="7">
        <v>235832341</v>
      </c>
      <c r="I14" s="7">
        <v>1062322</v>
      </c>
      <c r="J14" s="7">
        <v>112581577</v>
      </c>
      <c r="K14" s="7">
        <v>1808915620</v>
      </c>
      <c r="L14" s="7">
        <v>7728074105</v>
      </c>
      <c r="M14" s="20">
        <v>6.6177000000000001</v>
      </c>
      <c r="N14" s="7">
        <v>51142076.004658498</v>
      </c>
    </row>
    <row r="15" spans="1:17" s="21" customFormat="1" x14ac:dyDescent="0.2">
      <c r="A15" s="8" t="s">
        <v>221</v>
      </c>
      <c r="B15" s="19">
        <v>2025</v>
      </c>
      <c r="C15" s="7">
        <v>12273031878</v>
      </c>
      <c r="D15" s="7">
        <v>10479171081</v>
      </c>
      <c r="E15" s="7">
        <v>415572602</v>
      </c>
      <c r="F15" s="7">
        <v>900805082</v>
      </c>
      <c r="G15" s="7">
        <v>276082115</v>
      </c>
      <c r="H15" s="7">
        <v>247719891</v>
      </c>
      <c r="I15" s="7">
        <v>1085622</v>
      </c>
      <c r="J15" s="7">
        <v>123894769</v>
      </c>
      <c r="K15" s="7">
        <v>1965160081</v>
      </c>
      <c r="L15" s="7">
        <v>8514011000</v>
      </c>
      <c r="M15" s="20">
        <v>6.6177000000000001</v>
      </c>
      <c r="N15" s="7">
        <v>56343170.594700001</v>
      </c>
    </row>
    <row r="16" spans="1:17" s="44" customFormat="1" x14ac:dyDescent="0.2">
      <c r="A16" s="44" t="s">
        <v>9</v>
      </c>
      <c r="B16" s="45"/>
      <c r="C16" s="58">
        <f>(C15-C14)/C14</f>
        <v>8.239493023385111E-2</v>
      </c>
      <c r="D16" s="58">
        <f t="shared" ref="D16:N16" si="3">(D15-D14)/D14</f>
        <v>9.8792138178896483E-2</v>
      </c>
      <c r="E16" s="58">
        <f t="shared" si="3"/>
        <v>5.4451855324295667E-2</v>
      </c>
      <c r="F16" s="58">
        <f t="shared" si="3"/>
        <v>0.13940956043671349</v>
      </c>
      <c r="G16" s="58">
        <f t="shared" si="3"/>
        <v>4.8939394039765206E-3</v>
      </c>
      <c r="H16" s="58">
        <f t="shared" si="3"/>
        <v>5.0406784538512467E-2</v>
      </c>
      <c r="I16" s="58">
        <f t="shared" si="3"/>
        <v>2.1933086201735445E-2</v>
      </c>
      <c r="J16" s="58">
        <f t="shared" si="3"/>
        <v>0.10048883930627478</v>
      </c>
      <c r="K16" s="58">
        <f t="shared" si="3"/>
        <v>8.6374654114601546E-2</v>
      </c>
      <c r="L16" s="58">
        <f t="shared" si="3"/>
        <v>0.10169893356632093</v>
      </c>
      <c r="M16" s="58">
        <f t="shared" si="3"/>
        <v>0</v>
      </c>
      <c r="N16" s="58">
        <f t="shared" si="3"/>
        <v>0.101698933566321</v>
      </c>
    </row>
    <row r="18" spans="1:14" ht="15" x14ac:dyDescent="0.25">
      <c r="A18" s="1" t="s">
        <v>10</v>
      </c>
      <c r="B18" s="19">
        <v>2024</v>
      </c>
      <c r="C18" s="13">
        <f>C2+C6+C10+C14</f>
        <v>12466927759</v>
      </c>
      <c r="D18" s="13">
        <f t="shared" ref="D18:N18" si="4">D2+D6+D10+D14</f>
        <v>10429507131</v>
      </c>
      <c r="E18" s="13">
        <f t="shared" si="4"/>
        <v>422904178</v>
      </c>
      <c r="F18" s="13">
        <f t="shared" si="4"/>
        <v>848395722</v>
      </c>
      <c r="G18" s="13">
        <f t="shared" si="4"/>
        <v>317577573</v>
      </c>
      <c r="H18" s="13">
        <f t="shared" si="4"/>
        <v>271316209</v>
      </c>
      <c r="I18" s="13">
        <f t="shared" si="4"/>
        <v>1909810</v>
      </c>
      <c r="J18" s="13">
        <f t="shared" si="4"/>
        <v>134636858</v>
      </c>
      <c r="K18" s="13">
        <f t="shared" si="4"/>
        <v>1996740350</v>
      </c>
      <c r="L18" s="13">
        <f t="shared" si="4"/>
        <v>8432658069</v>
      </c>
      <c r="M18" s="13"/>
      <c r="N18" s="13">
        <f t="shared" si="4"/>
        <v>54666861.2550283</v>
      </c>
    </row>
    <row r="19" spans="1:14" ht="15" x14ac:dyDescent="0.25">
      <c r="A19" s="1"/>
      <c r="B19" s="19">
        <v>2025</v>
      </c>
      <c r="C19" s="13">
        <f>C3+C7+C11+C15</f>
        <v>13506185909</v>
      </c>
      <c r="D19" s="13">
        <f t="shared" ref="D19:N19" si="5">D3+D7+D11+D15</f>
        <v>11488668105</v>
      </c>
      <c r="E19" s="13">
        <f t="shared" si="5"/>
        <v>446164038</v>
      </c>
      <c r="F19" s="13">
        <f t="shared" si="5"/>
        <v>964270207</v>
      </c>
      <c r="G19" s="13">
        <f t="shared" si="5"/>
        <v>320562995</v>
      </c>
      <c r="H19" s="13">
        <f t="shared" si="5"/>
        <v>286682184</v>
      </c>
      <c r="I19" s="13">
        <f t="shared" si="5"/>
        <v>1748365</v>
      </c>
      <c r="J19" s="13">
        <f t="shared" si="5"/>
        <v>149511935</v>
      </c>
      <c r="K19" s="13">
        <f t="shared" si="5"/>
        <v>2168939724</v>
      </c>
      <c r="L19" s="13">
        <f t="shared" si="5"/>
        <v>9319480606</v>
      </c>
      <c r="M19" s="13"/>
      <c r="N19" s="13">
        <f t="shared" si="5"/>
        <v>60176018.921805002</v>
      </c>
    </row>
    <row r="20" spans="1:14" s="44" customFormat="1" x14ac:dyDescent="0.2">
      <c r="A20" s="44" t="s">
        <v>9</v>
      </c>
      <c r="B20" s="49"/>
      <c r="C20" s="58">
        <f t="shared" ref="C20:L20" si="6">(C19-C18)/C18</f>
        <v>8.3361207355176103E-2</v>
      </c>
      <c r="D20" s="58">
        <f t="shared" si="6"/>
        <v>0.10155426912282534</v>
      </c>
      <c r="E20" s="58">
        <f t="shared" si="6"/>
        <v>5.5000307894806373E-2</v>
      </c>
      <c r="F20" s="58">
        <f t="shared" si="6"/>
        <v>0.13658070402198469</v>
      </c>
      <c r="G20" s="58">
        <f t="shared" si="6"/>
        <v>9.4006071392201233E-3</v>
      </c>
      <c r="H20" s="58">
        <f t="shared" si="6"/>
        <v>5.6634931825986112E-2</v>
      </c>
      <c r="I20" s="58">
        <f t="shared" si="6"/>
        <v>-8.4534587210246051E-2</v>
      </c>
      <c r="J20" s="58">
        <f t="shared" si="6"/>
        <v>0.11048294813891156</v>
      </c>
      <c r="K20" s="58">
        <f t="shared" si="6"/>
        <v>8.624024350487032E-2</v>
      </c>
      <c r="L20" s="58">
        <f t="shared" si="6"/>
        <v>0.10516524324164436</v>
      </c>
      <c r="M20" s="58"/>
      <c r="N20" s="58">
        <f t="shared" ref="N20" si="7">(N19-N18)/N18</f>
        <v>0.10077691567247178</v>
      </c>
    </row>
    <row r="22" spans="1:14" ht="15" x14ac:dyDescent="0.25">
      <c r="K22" s="15" t="s">
        <v>465</v>
      </c>
      <c r="L22" s="16">
        <v>2024</v>
      </c>
      <c r="M22" s="23">
        <f>(M2+M6+M10+M14)/4</f>
        <v>4.7410749999999995</v>
      </c>
    </row>
    <row r="23" spans="1:14" ht="15" x14ac:dyDescent="0.25">
      <c r="K23" s="15"/>
      <c r="L23" s="16">
        <v>2025</v>
      </c>
      <c r="M23" s="23">
        <f>(M3+M7+M11+M15)/4</f>
        <v>4.5387999999999993</v>
      </c>
    </row>
    <row r="24" spans="1:14" s="44" customFormat="1" ht="15" x14ac:dyDescent="0.25">
      <c r="B24" s="49"/>
      <c r="J24" s="46"/>
      <c r="K24" s="48" t="s">
        <v>466</v>
      </c>
      <c r="L24" s="48"/>
      <c r="M24" s="58">
        <f t="shared" ref="M24" si="8">(M23-M22)/M22</f>
        <v>-4.2664374640772447E-2</v>
      </c>
    </row>
    <row r="28" spans="1:14" s="44" customFormat="1" x14ac:dyDescent="0.2">
      <c r="B28" s="49"/>
      <c r="J28" s="46"/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>
    <tabColor rgb="FF92D050"/>
    <pageSetUpPr fitToPage="1"/>
  </sheetPr>
  <dimension ref="A1:Q148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26" sqref="M2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478</v>
      </c>
      <c r="B2" s="19">
        <v>2024</v>
      </c>
      <c r="C2" s="7">
        <v>2876398244</v>
      </c>
      <c r="D2" s="7">
        <v>2550346556</v>
      </c>
      <c r="E2" s="7">
        <v>22436306</v>
      </c>
      <c r="F2" s="7">
        <v>22959132</v>
      </c>
      <c r="G2" s="7">
        <v>18072571</v>
      </c>
      <c r="H2" s="7">
        <v>9270624</v>
      </c>
      <c r="I2" s="7">
        <v>851876</v>
      </c>
      <c r="J2" s="7">
        <v>3072169</v>
      </c>
      <c r="K2" s="7">
        <v>76662678</v>
      </c>
      <c r="L2" s="7">
        <v>2473683878</v>
      </c>
      <c r="M2" s="20">
        <v>1.825</v>
      </c>
      <c r="N2" s="7">
        <v>4514473.077349999</v>
      </c>
    </row>
    <row r="3" spans="1:17" s="21" customFormat="1" x14ac:dyDescent="0.2">
      <c r="A3" s="8" t="s">
        <v>479</v>
      </c>
      <c r="B3" s="19">
        <v>2025</v>
      </c>
      <c r="C3" s="7">
        <v>2828353071</v>
      </c>
      <c r="D3" s="7">
        <v>2465676502</v>
      </c>
      <c r="E3" s="7">
        <v>23361290</v>
      </c>
      <c r="F3" s="7">
        <v>23780847</v>
      </c>
      <c r="G3" s="7">
        <v>15362367</v>
      </c>
      <c r="H3" s="7">
        <v>8054868</v>
      </c>
      <c r="I3" s="7">
        <v>524483</v>
      </c>
      <c r="J3" s="7">
        <v>2994718</v>
      </c>
      <c r="K3" s="7">
        <v>74078573</v>
      </c>
      <c r="L3" s="7">
        <v>2391597929</v>
      </c>
      <c r="M3" s="20">
        <v>1.825</v>
      </c>
      <c r="N3" s="7">
        <v>4364666.2204250004</v>
      </c>
    </row>
    <row r="4" spans="1:17" s="44" customFormat="1" x14ac:dyDescent="0.2">
      <c r="A4" s="44" t="s">
        <v>9</v>
      </c>
      <c r="B4" s="45"/>
      <c r="C4" s="58">
        <f>(C3-C2)/C2</f>
        <v>-1.6703240971662894E-2</v>
      </c>
      <c r="D4" s="58">
        <f t="shared" ref="D4:N4" si="0">(D3-D2)/D2</f>
        <v>-3.3199430799239191E-2</v>
      </c>
      <c r="E4" s="58">
        <f t="shared" si="0"/>
        <v>4.1227107528307022E-2</v>
      </c>
      <c r="F4" s="58">
        <f t="shared" si="0"/>
        <v>3.5790333885444801E-2</v>
      </c>
      <c r="G4" s="58">
        <f t="shared" si="0"/>
        <v>-0.14996228262154843</v>
      </c>
      <c r="H4" s="58">
        <f t="shared" si="0"/>
        <v>-0.13114068696993858</v>
      </c>
      <c r="I4" s="58">
        <f t="shared" si="0"/>
        <v>-0.38432001840643476</v>
      </c>
      <c r="J4" s="58">
        <f t="shared" si="0"/>
        <v>-2.521052715524439E-2</v>
      </c>
      <c r="K4" s="58">
        <f t="shared" si="0"/>
        <v>-3.3707471059124756E-2</v>
      </c>
      <c r="L4" s="58">
        <f t="shared" si="0"/>
        <v>-3.3183685971372938E-2</v>
      </c>
      <c r="M4" s="58">
        <f t="shared" si="0"/>
        <v>0</v>
      </c>
      <c r="N4" s="58">
        <f t="shared" si="0"/>
        <v>-3.3183685971372626E-2</v>
      </c>
    </row>
    <row r="5" spans="1:17" s="44" customFormat="1" x14ac:dyDescent="0.2">
      <c r="B5" s="45"/>
      <c r="I5" s="50"/>
      <c r="J5" s="46"/>
      <c r="N5" s="47"/>
    </row>
    <row r="6" spans="1:17" s="21" customFormat="1" x14ac:dyDescent="0.2">
      <c r="A6" s="8" t="s">
        <v>222</v>
      </c>
      <c r="B6" s="19">
        <v>2024</v>
      </c>
      <c r="C6" s="7">
        <v>5469365020</v>
      </c>
      <c r="D6" s="7">
        <v>3692163488</v>
      </c>
      <c r="E6" s="7">
        <v>3380103</v>
      </c>
      <c r="F6" s="7">
        <v>8360679</v>
      </c>
      <c r="G6" s="7">
        <v>7875000</v>
      </c>
      <c r="H6" s="7">
        <v>7875000</v>
      </c>
      <c r="I6" s="7">
        <v>0</v>
      </c>
      <c r="J6" s="7">
        <v>364011</v>
      </c>
      <c r="K6" s="7">
        <v>27854793</v>
      </c>
      <c r="L6" s="7">
        <v>3664308695</v>
      </c>
      <c r="M6" s="20">
        <v>2.8086000000000002</v>
      </c>
      <c r="N6" s="7">
        <v>10291577.400777001</v>
      </c>
    </row>
    <row r="7" spans="1:17" s="21" customFormat="1" x14ac:dyDescent="0.2">
      <c r="A7" s="8" t="s">
        <v>222</v>
      </c>
      <c r="B7" s="19">
        <v>2025</v>
      </c>
      <c r="C7" s="7">
        <v>5746714582</v>
      </c>
      <c r="D7" s="7">
        <v>4017351271</v>
      </c>
      <c r="E7" s="7">
        <v>3654175</v>
      </c>
      <c r="F7" s="7">
        <v>9078348</v>
      </c>
      <c r="G7" s="7">
        <v>7925000</v>
      </c>
      <c r="H7" s="7">
        <v>8153874</v>
      </c>
      <c r="I7" s="7">
        <v>0</v>
      </c>
      <c r="J7" s="7">
        <v>339881</v>
      </c>
      <c r="K7" s="7">
        <v>29151278</v>
      </c>
      <c r="L7" s="7">
        <v>3988199993</v>
      </c>
      <c r="M7" s="20">
        <v>2.8258999999999999</v>
      </c>
      <c r="N7" s="7">
        <v>11270254.360218698</v>
      </c>
    </row>
    <row r="8" spans="1:17" s="44" customFormat="1" x14ac:dyDescent="0.2">
      <c r="A8" s="44" t="s">
        <v>9</v>
      </c>
      <c r="B8" s="45"/>
      <c r="C8" s="58">
        <f>(C7-C6)/C6</f>
        <v>5.070964563268443E-2</v>
      </c>
      <c r="D8" s="58">
        <f t="shared" ref="D8:N8" si="1">(D7-D6)/D6</f>
        <v>8.8075131032767526E-2</v>
      </c>
      <c r="E8" s="58">
        <f t="shared" si="1"/>
        <v>8.1083919632034887E-2</v>
      </c>
      <c r="F8" s="58">
        <f t="shared" si="1"/>
        <v>8.5838602343182899E-2</v>
      </c>
      <c r="G8" s="58">
        <f t="shared" si="1"/>
        <v>6.3492063492063492E-3</v>
      </c>
      <c r="H8" s="58">
        <f t="shared" si="1"/>
        <v>3.5412571428571425E-2</v>
      </c>
      <c r="I8" s="58" t="e">
        <f t="shared" si="1"/>
        <v>#DIV/0!</v>
      </c>
      <c r="J8" s="58">
        <f t="shared" si="1"/>
        <v>-6.6289205545986246E-2</v>
      </c>
      <c r="K8" s="58">
        <f t="shared" si="1"/>
        <v>4.6544413379772741E-2</v>
      </c>
      <c r="L8" s="58">
        <f t="shared" si="1"/>
        <v>8.8390833021779566E-2</v>
      </c>
      <c r="M8" s="58">
        <f t="shared" si="1"/>
        <v>6.159652495905308E-3</v>
      </c>
      <c r="N8" s="58">
        <f t="shared" si="1"/>
        <v>9.5094942332922483E-2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223</v>
      </c>
      <c r="B10" s="19">
        <v>2024</v>
      </c>
      <c r="C10" s="7">
        <v>114029354</v>
      </c>
      <c r="D10" s="7">
        <v>96498121</v>
      </c>
      <c r="E10" s="7">
        <v>0</v>
      </c>
      <c r="F10" s="7">
        <v>5995</v>
      </c>
      <c r="G10" s="7">
        <v>2328980</v>
      </c>
      <c r="H10" s="7">
        <v>2325000</v>
      </c>
      <c r="I10" s="7">
        <v>0</v>
      </c>
      <c r="J10" s="7">
        <v>1164100</v>
      </c>
      <c r="K10" s="7">
        <v>5824075</v>
      </c>
      <c r="L10" s="7">
        <v>90674046</v>
      </c>
      <c r="M10" s="20">
        <v>0.8</v>
      </c>
      <c r="N10" s="7">
        <v>72539.236799999999</v>
      </c>
    </row>
    <row r="11" spans="1:17" s="21" customFormat="1" x14ac:dyDescent="0.2">
      <c r="A11" s="8" t="s">
        <v>223</v>
      </c>
      <c r="B11" s="19">
        <v>2025</v>
      </c>
      <c r="C11" s="7">
        <v>117572283</v>
      </c>
      <c r="D11" s="7">
        <v>101742147</v>
      </c>
      <c r="E11" s="7">
        <v>0</v>
      </c>
      <c r="F11" s="7">
        <v>1595</v>
      </c>
      <c r="G11" s="7">
        <v>2479095</v>
      </c>
      <c r="H11" s="7">
        <v>2546478</v>
      </c>
      <c r="I11" s="7">
        <v>0</v>
      </c>
      <c r="J11" s="7">
        <v>1496343</v>
      </c>
      <c r="K11" s="7">
        <v>6523511</v>
      </c>
      <c r="L11" s="7">
        <v>95218636</v>
      </c>
      <c r="M11" s="20">
        <v>0.76649999999999996</v>
      </c>
      <c r="N11" s="7">
        <v>72985.08449400001</v>
      </c>
    </row>
    <row r="12" spans="1:17" s="44" customFormat="1" x14ac:dyDescent="0.2">
      <c r="A12" s="44" t="s">
        <v>9</v>
      </c>
      <c r="B12" s="45"/>
      <c r="C12" s="58">
        <f>(C11-C10)/C10</f>
        <v>3.1070324225462156E-2</v>
      </c>
      <c r="D12" s="58">
        <f t="shared" ref="D12:N12" si="2">(D11-D10)/D10</f>
        <v>5.4343296487607259E-2</v>
      </c>
      <c r="E12" s="58" t="e">
        <f t="shared" si="2"/>
        <v>#DIV/0!</v>
      </c>
      <c r="F12" s="58">
        <f t="shared" si="2"/>
        <v>-0.73394495412844041</v>
      </c>
      <c r="G12" s="58">
        <f t="shared" si="2"/>
        <v>6.4455255090211161E-2</v>
      </c>
      <c r="H12" s="58">
        <f t="shared" si="2"/>
        <v>9.5259354838709676E-2</v>
      </c>
      <c r="I12" s="58" t="e">
        <f t="shared" si="2"/>
        <v>#DIV/0!</v>
      </c>
      <c r="J12" s="58">
        <f t="shared" si="2"/>
        <v>0.28540761102998025</v>
      </c>
      <c r="K12" s="58">
        <f t="shared" si="2"/>
        <v>0.12009392049381232</v>
      </c>
      <c r="L12" s="58">
        <f t="shared" si="2"/>
        <v>5.0120075153589155E-2</v>
      </c>
      <c r="M12" s="58">
        <f t="shared" si="2"/>
        <v>-4.1875000000000107E-2</v>
      </c>
      <c r="N12" s="58">
        <f t="shared" si="2"/>
        <v>6.1462970065327589E-3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224</v>
      </c>
      <c r="B14" s="19">
        <v>2024</v>
      </c>
      <c r="C14" s="7">
        <v>1497885133</v>
      </c>
      <c r="D14" s="7">
        <v>1058507872</v>
      </c>
      <c r="E14" s="7">
        <v>3914834</v>
      </c>
      <c r="F14" s="7">
        <v>3987</v>
      </c>
      <c r="G14" s="7">
        <v>19150000</v>
      </c>
      <c r="H14" s="7">
        <v>19150000</v>
      </c>
      <c r="I14" s="7">
        <v>0</v>
      </c>
      <c r="J14" s="7">
        <v>6354798</v>
      </c>
      <c r="K14" s="7">
        <v>48573619</v>
      </c>
      <c r="L14" s="7">
        <v>1009934253</v>
      </c>
      <c r="M14" s="20">
        <v>3.27</v>
      </c>
      <c r="N14" s="7">
        <v>3302485.0073099998</v>
      </c>
    </row>
    <row r="15" spans="1:17" s="21" customFormat="1" x14ac:dyDescent="0.2">
      <c r="A15" s="8" t="s">
        <v>224</v>
      </c>
      <c r="B15" s="19">
        <v>2025</v>
      </c>
      <c r="C15" s="7">
        <v>1603675540</v>
      </c>
      <c r="D15" s="7">
        <v>1153549320</v>
      </c>
      <c r="E15" s="7">
        <v>4005494</v>
      </c>
      <c r="F15" s="7">
        <v>3987</v>
      </c>
      <c r="G15" s="7">
        <v>19100000</v>
      </c>
      <c r="H15" s="7">
        <v>19651608</v>
      </c>
      <c r="I15" s="7">
        <v>0</v>
      </c>
      <c r="J15" s="7">
        <v>6624781</v>
      </c>
      <c r="K15" s="7">
        <v>49385870</v>
      </c>
      <c r="L15" s="7">
        <v>1104163450</v>
      </c>
      <c r="M15" s="20">
        <v>3.27</v>
      </c>
      <c r="N15" s="7">
        <v>3610614.4815000002</v>
      </c>
    </row>
    <row r="16" spans="1:17" s="44" customFormat="1" x14ac:dyDescent="0.2">
      <c r="A16" s="44" t="s">
        <v>9</v>
      </c>
      <c r="B16" s="45"/>
      <c r="C16" s="58">
        <f>(C15-C14)/C14</f>
        <v>7.0626515124107322E-2</v>
      </c>
      <c r="D16" s="58">
        <f t="shared" ref="D16:N16" si="3">(D15-D14)/D14</f>
        <v>8.9788135274255193E-2</v>
      </c>
      <c r="E16" s="58">
        <f t="shared" si="3"/>
        <v>2.3158070048436282E-2</v>
      </c>
      <c r="F16" s="58">
        <f t="shared" si="3"/>
        <v>0</v>
      </c>
      <c r="G16" s="58">
        <f t="shared" si="3"/>
        <v>-2.6109660574412533E-3</v>
      </c>
      <c r="H16" s="58">
        <f t="shared" si="3"/>
        <v>2.6193629242819844E-2</v>
      </c>
      <c r="I16" s="58" t="e">
        <f t="shared" si="3"/>
        <v>#DIV/0!</v>
      </c>
      <c r="J16" s="58">
        <f t="shared" si="3"/>
        <v>4.2484906679960556E-2</v>
      </c>
      <c r="K16" s="58">
        <f t="shared" si="3"/>
        <v>1.672206059013227E-2</v>
      </c>
      <c r="L16" s="58">
        <f t="shared" si="3"/>
        <v>9.3302308264219258E-2</v>
      </c>
      <c r="M16" s="58">
        <f t="shared" si="3"/>
        <v>0</v>
      </c>
      <c r="N16" s="58">
        <f t="shared" si="3"/>
        <v>9.3302308264219397E-2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225</v>
      </c>
      <c r="B18" s="19">
        <v>2024</v>
      </c>
      <c r="C18" s="7">
        <v>5335898187</v>
      </c>
      <c r="D18" s="7">
        <v>4393394349</v>
      </c>
      <c r="E18" s="7">
        <v>240489261</v>
      </c>
      <c r="F18" s="7">
        <v>340289079</v>
      </c>
      <c r="G18" s="7">
        <v>105182587</v>
      </c>
      <c r="H18" s="7">
        <v>90370025</v>
      </c>
      <c r="I18" s="7">
        <v>0</v>
      </c>
      <c r="J18" s="7">
        <v>38785974</v>
      </c>
      <c r="K18" s="7">
        <v>815116926</v>
      </c>
      <c r="L18" s="7">
        <v>3578277423</v>
      </c>
      <c r="M18" s="20">
        <v>5</v>
      </c>
      <c r="N18" s="7">
        <v>17891387.114999998</v>
      </c>
    </row>
    <row r="19" spans="1:14" s="21" customFormat="1" x14ac:dyDescent="0.2">
      <c r="A19" s="8" t="s">
        <v>225</v>
      </c>
      <c r="B19" s="19">
        <v>2025</v>
      </c>
      <c r="C19" s="7">
        <v>5580808686</v>
      </c>
      <c r="D19" s="7">
        <v>4708586232</v>
      </c>
      <c r="E19" s="7">
        <v>252580178</v>
      </c>
      <c r="F19" s="7">
        <v>363750257</v>
      </c>
      <c r="G19" s="7">
        <v>105972223</v>
      </c>
      <c r="H19" s="7">
        <v>95520766</v>
      </c>
      <c r="I19" s="7">
        <v>0</v>
      </c>
      <c r="J19" s="7">
        <v>41830149</v>
      </c>
      <c r="K19" s="7">
        <v>859653573</v>
      </c>
      <c r="L19" s="7">
        <v>3848932659</v>
      </c>
      <c r="M19" s="20">
        <v>4.9000000000000004</v>
      </c>
      <c r="N19" s="7">
        <v>18859770.029100001</v>
      </c>
    </row>
    <row r="20" spans="1:14" s="44" customFormat="1" x14ac:dyDescent="0.2">
      <c r="A20" s="44" t="s">
        <v>9</v>
      </c>
      <c r="B20" s="45"/>
      <c r="C20" s="58">
        <f>(C19-C18)/C18</f>
        <v>4.58986454420518E-2</v>
      </c>
      <c r="D20" s="58">
        <f t="shared" ref="D20:N20" si="4">(D19-D18)/D18</f>
        <v>7.1742224339989474E-2</v>
      </c>
      <c r="E20" s="58">
        <f t="shared" si="4"/>
        <v>5.0276328139242772E-2</v>
      </c>
      <c r="F20" s="58">
        <f t="shared" si="4"/>
        <v>6.894484556761224E-2</v>
      </c>
      <c r="G20" s="58">
        <f t="shared" si="4"/>
        <v>7.5072882548515374E-3</v>
      </c>
      <c r="H20" s="58">
        <f t="shared" si="4"/>
        <v>5.6996122331492108E-2</v>
      </c>
      <c r="I20" s="58" t="e">
        <f t="shared" si="4"/>
        <v>#DIV/0!</v>
      </c>
      <c r="J20" s="58">
        <f t="shared" si="4"/>
        <v>7.8486491018634724E-2</v>
      </c>
      <c r="K20" s="58">
        <f t="shared" si="4"/>
        <v>5.4638353810849465E-2</v>
      </c>
      <c r="L20" s="58">
        <f t="shared" si="4"/>
        <v>7.5638415920553398E-2</v>
      </c>
      <c r="M20" s="58">
        <f t="shared" si="4"/>
        <v>-1.9999999999999928E-2</v>
      </c>
      <c r="N20" s="58">
        <f t="shared" si="4"/>
        <v>5.4125647602142481E-2</v>
      </c>
    </row>
    <row r="22" spans="1:14" ht="15" x14ac:dyDescent="0.25">
      <c r="A22" s="1" t="s">
        <v>10</v>
      </c>
      <c r="B22" s="19">
        <v>2024</v>
      </c>
      <c r="C22" s="13">
        <f>C2+C6+C10+C14+C18</f>
        <v>15293575938</v>
      </c>
      <c r="D22" s="13">
        <f t="shared" ref="D22:N22" si="5">D2+D6+D10+D14+D18</f>
        <v>11790910386</v>
      </c>
      <c r="E22" s="13">
        <f t="shared" si="5"/>
        <v>270220504</v>
      </c>
      <c r="F22" s="13">
        <f t="shared" si="5"/>
        <v>371618872</v>
      </c>
      <c r="G22" s="13">
        <f t="shared" si="5"/>
        <v>152609138</v>
      </c>
      <c r="H22" s="13">
        <f t="shared" si="5"/>
        <v>128990649</v>
      </c>
      <c r="I22" s="13">
        <f t="shared" si="5"/>
        <v>851876</v>
      </c>
      <c r="J22" s="13">
        <f t="shared" si="5"/>
        <v>49741052</v>
      </c>
      <c r="K22" s="13">
        <f t="shared" si="5"/>
        <v>974032091</v>
      </c>
      <c r="L22" s="13">
        <f t="shared" si="5"/>
        <v>10816878295</v>
      </c>
      <c r="M22" s="13"/>
      <c r="N22" s="13">
        <f t="shared" si="5"/>
        <v>36072461.837237</v>
      </c>
    </row>
    <row r="23" spans="1:14" ht="15" x14ac:dyDescent="0.25">
      <c r="A23" s="1"/>
      <c r="B23" s="19">
        <v>2025</v>
      </c>
      <c r="C23" s="13">
        <f>C3+C7+C11+C15+C19</f>
        <v>15877124162</v>
      </c>
      <c r="D23" s="13">
        <f t="shared" ref="D23:N23" si="6">D3+D7+D11+D15+D19</f>
        <v>12446905472</v>
      </c>
      <c r="E23" s="13">
        <f t="shared" si="6"/>
        <v>283601137</v>
      </c>
      <c r="F23" s="13">
        <f t="shared" si="6"/>
        <v>396615034</v>
      </c>
      <c r="G23" s="13">
        <f t="shared" si="6"/>
        <v>150838685</v>
      </c>
      <c r="H23" s="13">
        <f t="shared" si="6"/>
        <v>133927594</v>
      </c>
      <c r="I23" s="13">
        <f t="shared" si="6"/>
        <v>524483</v>
      </c>
      <c r="J23" s="13">
        <f t="shared" si="6"/>
        <v>53285872</v>
      </c>
      <c r="K23" s="13">
        <f t="shared" si="6"/>
        <v>1018792805</v>
      </c>
      <c r="L23" s="13">
        <f t="shared" si="6"/>
        <v>11428112667</v>
      </c>
      <c r="M23" s="13"/>
      <c r="N23" s="13">
        <f t="shared" si="6"/>
        <v>38178290.175737701</v>
      </c>
    </row>
    <row r="24" spans="1:14" s="44" customFormat="1" x14ac:dyDescent="0.2">
      <c r="A24" s="44" t="s">
        <v>9</v>
      </c>
      <c r="B24" s="49"/>
      <c r="C24" s="58">
        <f t="shared" ref="C24:L24" si="7">(C23-C22)/C22</f>
        <v>3.8156427663856934E-2</v>
      </c>
      <c r="D24" s="58">
        <f t="shared" si="7"/>
        <v>5.563566039641004E-2</v>
      </c>
      <c r="E24" s="58">
        <f t="shared" si="7"/>
        <v>4.9517460007401953E-2</v>
      </c>
      <c r="F24" s="58">
        <f t="shared" si="7"/>
        <v>6.7262897240590092E-2</v>
      </c>
      <c r="G24" s="58">
        <f t="shared" si="7"/>
        <v>-1.1601225347331429E-2</v>
      </c>
      <c r="H24" s="58">
        <f t="shared" si="7"/>
        <v>3.8273665868601064E-2</v>
      </c>
      <c r="I24" s="58">
        <f t="shared" si="7"/>
        <v>-0.38432001840643476</v>
      </c>
      <c r="J24" s="58">
        <f t="shared" si="7"/>
        <v>7.1265481075872703E-2</v>
      </c>
      <c r="K24" s="58">
        <f t="shared" si="7"/>
        <v>4.5954044444311844E-2</v>
      </c>
      <c r="L24" s="58">
        <f t="shared" si="7"/>
        <v>5.6507465031065136E-2</v>
      </c>
      <c r="M24" s="58"/>
      <c r="N24" s="58">
        <f t="shared" ref="N24" si="8">(N23-N22)/N22</f>
        <v>5.8377727253616202E-2</v>
      </c>
    </row>
    <row r="26" spans="1:14" ht="15" x14ac:dyDescent="0.25">
      <c r="K26" s="15" t="s">
        <v>465</v>
      </c>
      <c r="L26" s="16">
        <v>2024</v>
      </c>
      <c r="M26" s="23">
        <f>(M2+M6+M10+M14+M18)/5</f>
        <v>2.74072</v>
      </c>
    </row>
    <row r="27" spans="1:14" ht="15" x14ac:dyDescent="0.25">
      <c r="K27" s="15"/>
      <c r="L27" s="16">
        <v>2025</v>
      </c>
      <c r="M27" s="23">
        <f>(M3+M7+M11+M15+M19)/5</f>
        <v>2.7174800000000001</v>
      </c>
    </row>
    <row r="28" spans="1:14" s="44" customFormat="1" ht="15" x14ac:dyDescent="0.25">
      <c r="B28" s="49"/>
      <c r="J28" s="46"/>
      <c r="K28" s="48" t="s">
        <v>466</v>
      </c>
      <c r="L28" s="48"/>
      <c r="M28" s="58">
        <f t="shared" ref="M28" si="9">(M27-M26)/M26</f>
        <v>-8.4795236288274355E-3</v>
      </c>
    </row>
    <row r="31" spans="1:14" x14ac:dyDescent="0.2">
      <c r="A31" s="2" t="s">
        <v>485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  <row r="148" spans="2:10" s="44" customFormat="1" x14ac:dyDescent="0.2">
      <c r="B148" s="49"/>
      <c r="J148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26" sqref="M2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226</v>
      </c>
      <c r="B2" s="19">
        <v>2024</v>
      </c>
      <c r="C2" s="7">
        <v>9415367943</v>
      </c>
      <c r="D2" s="7">
        <v>6748066139</v>
      </c>
      <c r="E2" s="7">
        <v>46640673</v>
      </c>
      <c r="F2" s="7">
        <v>94612192</v>
      </c>
      <c r="G2" s="7">
        <v>45500000</v>
      </c>
      <c r="H2" s="7">
        <v>45418846</v>
      </c>
      <c r="I2" s="7">
        <v>2878808</v>
      </c>
      <c r="J2" s="7">
        <v>27670333</v>
      </c>
      <c r="K2" s="7">
        <v>262720852</v>
      </c>
      <c r="L2" s="7">
        <v>6485345287</v>
      </c>
      <c r="M2" s="20">
        <v>2.65</v>
      </c>
      <c r="N2" s="7">
        <v>17186165.01055</v>
      </c>
    </row>
    <row r="3" spans="1:17" s="21" customFormat="1" x14ac:dyDescent="0.2">
      <c r="A3" s="8" t="s">
        <v>226</v>
      </c>
      <c r="B3" s="19">
        <v>2025</v>
      </c>
      <c r="C3" s="7">
        <v>9731879823</v>
      </c>
      <c r="D3" s="7">
        <v>7374687693</v>
      </c>
      <c r="E3" s="7">
        <v>50304892</v>
      </c>
      <c r="F3" s="7">
        <v>94046015</v>
      </c>
      <c r="G3" s="7">
        <v>44950000</v>
      </c>
      <c r="H3" s="7">
        <v>46170900</v>
      </c>
      <c r="I3" s="7">
        <v>2767339</v>
      </c>
      <c r="J3" s="7">
        <v>31576300</v>
      </c>
      <c r="K3" s="7">
        <v>269815446</v>
      </c>
      <c r="L3" s="7">
        <v>7104872247</v>
      </c>
      <c r="M3" s="20">
        <v>2.65</v>
      </c>
      <c r="N3" s="7">
        <v>18827911.454549998</v>
      </c>
    </row>
    <row r="4" spans="1:17" s="44" customFormat="1" x14ac:dyDescent="0.2">
      <c r="A4" s="44" t="s">
        <v>9</v>
      </c>
      <c r="B4" s="45"/>
      <c r="C4" s="58">
        <f>(C3-C2)/C2</f>
        <v>3.3616517369914958E-2</v>
      </c>
      <c r="D4" s="58">
        <f t="shared" ref="D4:N4" si="0">(D3-D2)/D2</f>
        <v>9.2859426848009435E-2</v>
      </c>
      <c r="E4" s="58">
        <f t="shared" si="0"/>
        <v>7.8562738577978922E-2</v>
      </c>
      <c r="F4" s="58">
        <f t="shared" si="0"/>
        <v>-5.9841864777850197E-3</v>
      </c>
      <c r="G4" s="58">
        <f t="shared" si="0"/>
        <v>-1.2087912087912088E-2</v>
      </c>
      <c r="H4" s="58">
        <f t="shared" si="0"/>
        <v>1.6558192605774263E-2</v>
      </c>
      <c r="I4" s="58">
        <f t="shared" si="0"/>
        <v>-3.872053989012119E-2</v>
      </c>
      <c r="J4" s="58">
        <f t="shared" si="0"/>
        <v>0.14116082376023448</v>
      </c>
      <c r="K4" s="58">
        <f t="shared" si="0"/>
        <v>2.7004304934272975E-2</v>
      </c>
      <c r="L4" s="58">
        <f t="shared" si="0"/>
        <v>9.552721290597338E-2</v>
      </c>
      <c r="M4" s="58">
        <f t="shared" si="0"/>
        <v>0</v>
      </c>
      <c r="N4" s="58">
        <f t="shared" si="0"/>
        <v>9.5527212905973269E-2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227</v>
      </c>
      <c r="B6" s="19">
        <v>2024</v>
      </c>
      <c r="C6" s="7">
        <v>1518761148</v>
      </c>
      <c r="D6" s="7">
        <v>1233781034</v>
      </c>
      <c r="E6" s="7">
        <v>6091132</v>
      </c>
      <c r="F6" s="7">
        <v>0</v>
      </c>
      <c r="G6" s="7">
        <v>6775000</v>
      </c>
      <c r="H6" s="7">
        <v>6750000</v>
      </c>
      <c r="I6" s="7">
        <v>0</v>
      </c>
      <c r="J6" s="7">
        <v>2454243</v>
      </c>
      <c r="K6" s="7">
        <v>22070375</v>
      </c>
      <c r="L6" s="7">
        <v>1211710659</v>
      </c>
      <c r="M6" s="20">
        <v>2.76</v>
      </c>
      <c r="N6" s="7">
        <v>3344321.4188399995</v>
      </c>
    </row>
    <row r="7" spans="1:17" s="21" customFormat="1" x14ac:dyDescent="0.2">
      <c r="A7" s="8" t="s">
        <v>227</v>
      </c>
      <c r="B7" s="19">
        <v>2025</v>
      </c>
      <c r="C7" s="7">
        <v>1532145547</v>
      </c>
      <c r="D7" s="7">
        <v>1317845373</v>
      </c>
      <c r="E7" s="7">
        <v>5780546</v>
      </c>
      <c r="F7" s="7">
        <v>0</v>
      </c>
      <c r="G7" s="7">
        <v>6475000</v>
      </c>
      <c r="H7" s="7">
        <v>6636276</v>
      </c>
      <c r="I7" s="7">
        <v>0</v>
      </c>
      <c r="J7" s="7">
        <v>3457282</v>
      </c>
      <c r="K7" s="7">
        <v>22349104</v>
      </c>
      <c r="L7" s="7">
        <v>1295496269</v>
      </c>
      <c r="M7" s="20">
        <v>2.82</v>
      </c>
      <c r="N7" s="7">
        <v>3653299.4785799999</v>
      </c>
    </row>
    <row r="8" spans="1:17" s="44" customFormat="1" x14ac:dyDescent="0.2">
      <c r="A8" s="44" t="s">
        <v>9</v>
      </c>
      <c r="B8" s="45"/>
      <c r="C8" s="58">
        <f>(C7-C6)/C6</f>
        <v>8.812708316660204E-3</v>
      </c>
      <c r="D8" s="58">
        <f t="shared" ref="D8:N8" si="1">(D7-D6)/D6</f>
        <v>6.8135541626424448E-2</v>
      </c>
      <c r="E8" s="58">
        <f t="shared" si="1"/>
        <v>-5.0989865266423386E-2</v>
      </c>
      <c r="F8" s="58" t="e">
        <f t="shared" si="1"/>
        <v>#DIV/0!</v>
      </c>
      <c r="G8" s="58">
        <f t="shared" si="1"/>
        <v>-4.4280442804428041E-2</v>
      </c>
      <c r="H8" s="58">
        <f t="shared" si="1"/>
        <v>-1.6847999999999998E-2</v>
      </c>
      <c r="I8" s="58" t="e">
        <f t="shared" si="1"/>
        <v>#DIV/0!</v>
      </c>
      <c r="J8" s="58">
        <f t="shared" si="1"/>
        <v>0.40869587893293369</v>
      </c>
      <c r="K8" s="58">
        <f t="shared" si="1"/>
        <v>1.2629101227323958E-2</v>
      </c>
      <c r="L8" s="58">
        <f t="shared" si="1"/>
        <v>6.9146548623370649E-2</v>
      </c>
      <c r="M8" s="58">
        <f t="shared" si="1"/>
        <v>2.1739130434782629E-2</v>
      </c>
      <c r="N8" s="58">
        <f t="shared" si="1"/>
        <v>9.2388864897791897E-2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228</v>
      </c>
      <c r="B10" s="19">
        <v>2024</v>
      </c>
      <c r="C10" s="7">
        <v>18676927950</v>
      </c>
      <c r="D10" s="7">
        <v>15104322790</v>
      </c>
      <c r="E10" s="7">
        <v>3191621792</v>
      </c>
      <c r="F10" s="7">
        <v>440414922</v>
      </c>
      <c r="G10" s="7">
        <v>88425000</v>
      </c>
      <c r="H10" s="7">
        <v>88226230</v>
      </c>
      <c r="I10" s="7">
        <v>5360760</v>
      </c>
      <c r="J10" s="7">
        <v>74843900</v>
      </c>
      <c r="K10" s="7">
        <v>3888892604</v>
      </c>
      <c r="L10" s="7">
        <v>11215430186</v>
      </c>
      <c r="M10" s="20">
        <v>2.0133999999999999</v>
      </c>
      <c r="N10" s="7">
        <v>22581147.136492398</v>
      </c>
    </row>
    <row r="11" spans="1:17" s="21" customFormat="1" x14ac:dyDescent="0.2">
      <c r="A11" s="8" t="s">
        <v>228</v>
      </c>
      <c r="B11" s="19">
        <v>2025</v>
      </c>
      <c r="C11" s="7">
        <v>18993997660</v>
      </c>
      <c r="D11" s="7">
        <v>15971937953</v>
      </c>
      <c r="E11" s="7">
        <v>3245567176</v>
      </c>
      <c r="F11" s="7">
        <v>450926385</v>
      </c>
      <c r="G11" s="7">
        <v>86450000</v>
      </c>
      <c r="H11" s="7">
        <v>88795470</v>
      </c>
      <c r="I11" s="7">
        <v>5315642</v>
      </c>
      <c r="J11" s="7">
        <v>82001185</v>
      </c>
      <c r="K11" s="7">
        <v>3959055858</v>
      </c>
      <c r="L11" s="7">
        <v>12012882095</v>
      </c>
      <c r="M11" s="20">
        <v>1.9551000000000001</v>
      </c>
      <c r="N11" s="7">
        <v>23486385.7839345</v>
      </c>
    </row>
    <row r="12" spans="1:17" s="44" customFormat="1" x14ac:dyDescent="0.2">
      <c r="A12" s="44" t="s">
        <v>9</v>
      </c>
      <c r="B12" s="45"/>
      <c r="C12" s="58">
        <f>(C11-C10)/C10</f>
        <v>1.6976545117528281E-2</v>
      </c>
      <c r="D12" s="58">
        <f t="shared" ref="D12:N12" si="2">(D11-D10)/D10</f>
        <v>5.7441513602610184E-2</v>
      </c>
      <c r="E12" s="58">
        <f t="shared" si="2"/>
        <v>1.6902185633403521E-2</v>
      </c>
      <c r="F12" s="58">
        <f t="shared" si="2"/>
        <v>2.3867181775462185E-2</v>
      </c>
      <c r="G12" s="58">
        <f t="shared" si="2"/>
        <v>-2.2335312411648288E-2</v>
      </c>
      <c r="H12" s="58">
        <f t="shared" si="2"/>
        <v>6.4520494642012925E-3</v>
      </c>
      <c r="I12" s="58">
        <f t="shared" si="2"/>
        <v>-8.4163439512307953E-3</v>
      </c>
      <c r="J12" s="58">
        <f t="shared" si="2"/>
        <v>9.562950354003466E-2</v>
      </c>
      <c r="K12" s="58">
        <f t="shared" si="2"/>
        <v>1.804196236425561E-2</v>
      </c>
      <c r="L12" s="58">
        <f t="shared" si="2"/>
        <v>7.1103104898770933E-2</v>
      </c>
      <c r="M12" s="58">
        <f t="shared" si="2"/>
        <v>-2.8955994834608027E-2</v>
      </c>
      <c r="N12" s="58">
        <f t="shared" si="2"/>
        <v>4.0088248925989507E-2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229</v>
      </c>
      <c r="B14" s="19">
        <v>2024</v>
      </c>
      <c r="C14" s="7">
        <v>165647130</v>
      </c>
      <c r="D14" s="7">
        <v>115479831</v>
      </c>
      <c r="E14" s="7">
        <v>3963757</v>
      </c>
      <c r="F14" s="7">
        <v>1006800</v>
      </c>
      <c r="G14" s="7">
        <v>1375000</v>
      </c>
      <c r="H14" s="7">
        <v>1375000</v>
      </c>
      <c r="I14" s="7">
        <v>100000</v>
      </c>
      <c r="J14" s="7">
        <v>182153</v>
      </c>
      <c r="K14" s="7">
        <v>8002710</v>
      </c>
      <c r="L14" s="7">
        <v>107477121</v>
      </c>
      <c r="M14" s="20">
        <v>2.8336999999999999</v>
      </c>
      <c r="N14" s="7">
        <v>304557.9177777</v>
      </c>
    </row>
    <row r="15" spans="1:17" s="21" customFormat="1" x14ac:dyDescent="0.2">
      <c r="A15" s="8" t="s">
        <v>229</v>
      </c>
      <c r="B15" s="19">
        <v>2025</v>
      </c>
      <c r="C15" s="7">
        <v>156704217</v>
      </c>
      <c r="D15" s="7">
        <v>124709541</v>
      </c>
      <c r="E15" s="7">
        <v>3963898</v>
      </c>
      <c r="F15" s="7">
        <v>998262</v>
      </c>
      <c r="G15" s="7">
        <v>1275000</v>
      </c>
      <c r="H15" s="7">
        <v>1311822</v>
      </c>
      <c r="I15" s="7">
        <v>95542</v>
      </c>
      <c r="J15" s="7">
        <v>622992</v>
      </c>
      <c r="K15" s="7">
        <v>8267516</v>
      </c>
      <c r="L15" s="7">
        <v>116442025</v>
      </c>
      <c r="M15" s="20">
        <v>2.8336999999999999</v>
      </c>
      <c r="N15" s="7">
        <v>329961.76624249999</v>
      </c>
    </row>
    <row r="16" spans="1:17" s="44" customFormat="1" x14ac:dyDescent="0.2">
      <c r="A16" s="44" t="s">
        <v>9</v>
      </c>
      <c r="B16" s="45"/>
      <c r="C16" s="58">
        <f>(C15-C14)/C14</f>
        <v>-5.3987732839077866E-2</v>
      </c>
      <c r="D16" s="58">
        <f t="shared" ref="D16:N16" si="3">(D15-D14)/D14</f>
        <v>7.9924865840858395E-2</v>
      </c>
      <c r="E16" s="58">
        <f t="shared" si="3"/>
        <v>3.5572311824362593E-5</v>
      </c>
      <c r="F16" s="58">
        <f t="shared" si="3"/>
        <v>-8.4803337306317041E-3</v>
      </c>
      <c r="G16" s="58">
        <f t="shared" si="3"/>
        <v>-7.2727272727272724E-2</v>
      </c>
      <c r="H16" s="58">
        <f t="shared" si="3"/>
        <v>-4.5947636363636364E-2</v>
      </c>
      <c r="I16" s="58">
        <f t="shared" si="3"/>
        <v>-4.4580000000000002E-2</v>
      </c>
      <c r="J16" s="58">
        <f t="shared" si="3"/>
        <v>2.4201577794491445</v>
      </c>
      <c r="K16" s="58">
        <f t="shared" si="3"/>
        <v>3.308954091801402E-2</v>
      </c>
      <c r="L16" s="58">
        <f t="shared" si="3"/>
        <v>8.3412208259653703E-2</v>
      </c>
      <c r="M16" s="58">
        <f t="shared" si="3"/>
        <v>0</v>
      </c>
      <c r="N16" s="58">
        <f t="shared" si="3"/>
        <v>8.3412208259653661E-2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230</v>
      </c>
      <c r="B18" s="19">
        <v>2024</v>
      </c>
      <c r="C18" s="7">
        <v>6791424062</v>
      </c>
      <c r="D18" s="7">
        <v>5029156858</v>
      </c>
      <c r="E18" s="7">
        <v>110186016</v>
      </c>
      <c r="F18" s="7">
        <v>117730247</v>
      </c>
      <c r="G18" s="7">
        <v>40347320</v>
      </c>
      <c r="H18" s="7">
        <v>40037027</v>
      </c>
      <c r="I18" s="7">
        <v>2853424</v>
      </c>
      <c r="J18" s="7">
        <v>17551920</v>
      </c>
      <c r="K18" s="7">
        <v>328705954</v>
      </c>
      <c r="L18" s="7">
        <v>4700450904</v>
      </c>
      <c r="M18" s="20">
        <v>2.2235</v>
      </c>
      <c r="N18" s="7">
        <v>10451452.585044</v>
      </c>
    </row>
    <row r="19" spans="1:14" s="21" customFormat="1" x14ac:dyDescent="0.2">
      <c r="A19" s="8" t="s">
        <v>230</v>
      </c>
      <c r="B19" s="19">
        <v>2025</v>
      </c>
      <c r="C19" s="7">
        <v>6953302020</v>
      </c>
      <c r="D19" s="7">
        <v>5454366046</v>
      </c>
      <c r="E19" s="7">
        <v>116433949</v>
      </c>
      <c r="F19" s="7">
        <v>132033072</v>
      </c>
      <c r="G19" s="7">
        <v>40122967</v>
      </c>
      <c r="H19" s="7">
        <v>40970327</v>
      </c>
      <c r="I19" s="7">
        <v>2542520</v>
      </c>
      <c r="J19" s="7">
        <v>17848228</v>
      </c>
      <c r="K19" s="7">
        <v>349951063</v>
      </c>
      <c r="L19" s="7">
        <v>5104414983</v>
      </c>
      <c r="M19" s="20">
        <v>2.0630999999999999</v>
      </c>
      <c r="N19" s="7">
        <v>10530918.551427299</v>
      </c>
    </row>
    <row r="20" spans="1:14" s="44" customFormat="1" x14ac:dyDescent="0.2">
      <c r="A20" s="44" t="s">
        <v>9</v>
      </c>
      <c r="B20" s="45"/>
      <c r="C20" s="58">
        <f>(C19-C18)/C18</f>
        <v>2.3835642793350872E-2</v>
      </c>
      <c r="D20" s="58">
        <f t="shared" ref="D20:N20" si="4">(D19-D18)/D18</f>
        <v>8.4548802116523686E-2</v>
      </c>
      <c r="E20" s="58">
        <f t="shared" si="4"/>
        <v>5.670350219396262E-2</v>
      </c>
      <c r="F20" s="58">
        <f t="shared" si="4"/>
        <v>0.12148810831935145</v>
      </c>
      <c r="G20" s="58">
        <f t="shared" si="4"/>
        <v>-5.5605428068084819E-3</v>
      </c>
      <c r="H20" s="58">
        <f t="shared" si="4"/>
        <v>2.3310921662589981E-2</v>
      </c>
      <c r="I20" s="58">
        <f t="shared" si="4"/>
        <v>-0.10895822001917696</v>
      </c>
      <c r="J20" s="58">
        <f t="shared" si="4"/>
        <v>1.6881799825887993E-2</v>
      </c>
      <c r="K20" s="58">
        <f t="shared" si="4"/>
        <v>6.4632565189251187E-2</v>
      </c>
      <c r="L20" s="58">
        <f t="shared" si="4"/>
        <v>8.5941559065372597E-2</v>
      </c>
      <c r="M20" s="58">
        <f t="shared" si="4"/>
        <v>-7.2138520350798332E-2</v>
      </c>
      <c r="N20" s="58">
        <f t="shared" si="4"/>
        <v>7.6033418069574787E-3</v>
      </c>
    </row>
    <row r="22" spans="1:14" ht="15" x14ac:dyDescent="0.25">
      <c r="A22" s="1" t="s">
        <v>10</v>
      </c>
      <c r="B22" s="19">
        <v>2024</v>
      </c>
      <c r="C22" s="13">
        <f>C2+C6+C10+C14+C18</f>
        <v>36568128233</v>
      </c>
      <c r="D22" s="13">
        <f t="shared" ref="D22:N22" si="5">D2+D6+D10+D14+D18</f>
        <v>28230806652</v>
      </c>
      <c r="E22" s="13">
        <f t="shared" si="5"/>
        <v>3358503370</v>
      </c>
      <c r="F22" s="13">
        <f t="shared" si="5"/>
        <v>653764161</v>
      </c>
      <c r="G22" s="13">
        <f t="shared" si="5"/>
        <v>182422320</v>
      </c>
      <c r="H22" s="13">
        <f t="shared" si="5"/>
        <v>181807103</v>
      </c>
      <c r="I22" s="13">
        <f t="shared" si="5"/>
        <v>11192992</v>
      </c>
      <c r="J22" s="13">
        <f t="shared" si="5"/>
        <v>122702549</v>
      </c>
      <c r="K22" s="13">
        <f t="shared" si="5"/>
        <v>4510392495</v>
      </c>
      <c r="L22" s="13">
        <f t="shared" si="5"/>
        <v>23720414157</v>
      </c>
      <c r="M22" s="13"/>
      <c r="N22" s="13">
        <f t="shared" si="5"/>
        <v>53867644.068704098</v>
      </c>
    </row>
    <row r="23" spans="1:14" ht="15" x14ac:dyDescent="0.25">
      <c r="A23" s="1"/>
      <c r="B23" s="19">
        <v>2025</v>
      </c>
      <c r="C23" s="13">
        <f>C3+C7+C11+C15+C19</f>
        <v>37368029267</v>
      </c>
      <c r="D23" s="13">
        <f t="shared" ref="D23:N23" si="6">D3+D7+D11+D15+D19</f>
        <v>30243546606</v>
      </c>
      <c r="E23" s="13">
        <f t="shared" si="6"/>
        <v>3422050461</v>
      </c>
      <c r="F23" s="13">
        <f t="shared" si="6"/>
        <v>678003734</v>
      </c>
      <c r="G23" s="13">
        <f t="shared" si="6"/>
        <v>179272967</v>
      </c>
      <c r="H23" s="13">
        <f t="shared" si="6"/>
        <v>183884795</v>
      </c>
      <c r="I23" s="13">
        <f t="shared" si="6"/>
        <v>10721043</v>
      </c>
      <c r="J23" s="13">
        <f t="shared" si="6"/>
        <v>135505987</v>
      </c>
      <c r="K23" s="13">
        <f t="shared" si="6"/>
        <v>4609438987</v>
      </c>
      <c r="L23" s="13">
        <f t="shared" si="6"/>
        <v>25634107619</v>
      </c>
      <c r="M23" s="13"/>
      <c r="N23" s="13">
        <f t="shared" si="6"/>
        <v>56828477.034734294</v>
      </c>
    </row>
    <row r="24" spans="1:14" s="44" customFormat="1" ht="15" x14ac:dyDescent="0.25">
      <c r="A24" s="48" t="s">
        <v>9</v>
      </c>
      <c r="B24" s="49"/>
      <c r="C24" s="58">
        <f t="shared" ref="C24:L24" si="7">(C23-C22)/C22</f>
        <v>2.1874267911753523E-2</v>
      </c>
      <c r="D24" s="58">
        <f t="shared" si="7"/>
        <v>7.1295871166947619E-2</v>
      </c>
      <c r="E24" s="58">
        <f t="shared" si="7"/>
        <v>1.8921252712633129E-2</v>
      </c>
      <c r="F24" s="58">
        <f t="shared" si="7"/>
        <v>3.7076937596155567E-2</v>
      </c>
      <c r="G24" s="58">
        <f t="shared" si="7"/>
        <v>-1.7264077115124947E-2</v>
      </c>
      <c r="H24" s="58">
        <f t="shared" si="7"/>
        <v>1.1428002348181083E-2</v>
      </c>
      <c r="I24" s="58">
        <f t="shared" si="7"/>
        <v>-4.2164686618198242E-2</v>
      </c>
      <c r="J24" s="58">
        <f t="shared" si="7"/>
        <v>0.10434533026693683</v>
      </c>
      <c r="K24" s="58">
        <f t="shared" si="7"/>
        <v>2.19596170643238E-2</v>
      </c>
      <c r="L24" s="58">
        <f t="shared" si="7"/>
        <v>8.0677067834216562E-2</v>
      </c>
      <c r="M24" s="58"/>
      <c r="N24" s="58">
        <f t="shared" ref="N24" si="8">(N23-N22)/N22</f>
        <v>5.4964961197372535E-2</v>
      </c>
    </row>
    <row r="26" spans="1:14" ht="15" x14ac:dyDescent="0.25">
      <c r="K26" s="15" t="s">
        <v>465</v>
      </c>
      <c r="L26" s="16">
        <v>2024</v>
      </c>
      <c r="M26" s="23">
        <f>(M2+M6+M10+M14+M18)/5</f>
        <v>2.4961199999999999</v>
      </c>
    </row>
    <row r="27" spans="1:14" ht="15" x14ac:dyDescent="0.25">
      <c r="K27" s="15"/>
      <c r="L27" s="16">
        <v>2025</v>
      </c>
      <c r="M27" s="23">
        <f>(M3+M7+M11+M15+M19)/5</f>
        <v>2.4643799999999998</v>
      </c>
    </row>
    <row r="28" spans="1:14" s="44" customFormat="1" ht="15" x14ac:dyDescent="0.25">
      <c r="B28" s="49"/>
      <c r="J28" s="46"/>
      <c r="K28" s="48" t="s">
        <v>466</v>
      </c>
      <c r="L28" s="48"/>
      <c r="M28" s="58">
        <f t="shared" ref="M28" si="9">(M27-M26)/M26</f>
        <v>-1.2715734820441365E-2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8" sqref="N18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231</v>
      </c>
      <c r="B2" s="19">
        <v>2024</v>
      </c>
      <c r="C2" s="7">
        <v>333502213</v>
      </c>
      <c r="D2" s="7">
        <v>259277764</v>
      </c>
      <c r="E2" s="7">
        <v>31961644</v>
      </c>
      <c r="F2" s="7">
        <v>17221815</v>
      </c>
      <c r="G2" s="7">
        <v>7874785</v>
      </c>
      <c r="H2" s="7">
        <v>7498807</v>
      </c>
      <c r="I2" s="7">
        <v>463806</v>
      </c>
      <c r="J2" s="7">
        <v>5827742</v>
      </c>
      <c r="K2" s="7">
        <v>70848599</v>
      </c>
      <c r="L2" s="7">
        <v>188429165</v>
      </c>
      <c r="M2" s="20">
        <v>1.7814000000000001</v>
      </c>
      <c r="N2" s="7">
        <v>335667.71453100001</v>
      </c>
    </row>
    <row r="3" spans="1:17" s="21" customFormat="1" x14ac:dyDescent="0.2">
      <c r="A3" s="8" t="s">
        <v>231</v>
      </c>
      <c r="B3" s="19">
        <v>2025</v>
      </c>
      <c r="C3" s="7">
        <v>362895656</v>
      </c>
      <c r="D3" s="7">
        <v>283901624</v>
      </c>
      <c r="E3" s="7">
        <v>36118012</v>
      </c>
      <c r="F3" s="7">
        <v>18595428</v>
      </c>
      <c r="G3" s="7">
        <v>8150000</v>
      </c>
      <c r="H3" s="7">
        <v>8037718</v>
      </c>
      <c r="I3" s="7">
        <v>400262</v>
      </c>
      <c r="J3" s="7">
        <v>6311395</v>
      </c>
      <c r="K3" s="7">
        <v>77612815</v>
      </c>
      <c r="L3" s="7">
        <v>206288809</v>
      </c>
      <c r="M3" s="20">
        <v>1.6689000000000001</v>
      </c>
      <c r="N3" s="7">
        <v>344275.39334010001</v>
      </c>
    </row>
    <row r="4" spans="1:17" s="44" customFormat="1" x14ac:dyDescent="0.2">
      <c r="A4" s="44" t="s">
        <v>9</v>
      </c>
      <c r="B4" s="45"/>
      <c r="C4" s="58">
        <f>(C3-C2)/C2</f>
        <v>8.8135676029232224E-2</v>
      </c>
      <c r="D4" s="58">
        <f t="shared" ref="D4:N4" si="0">(D3-D2)/D2</f>
        <v>9.4970967120805619E-2</v>
      </c>
      <c r="E4" s="58">
        <f t="shared" si="0"/>
        <v>0.13004237203818428</v>
      </c>
      <c r="F4" s="58">
        <f t="shared" si="0"/>
        <v>7.9760060133034758E-2</v>
      </c>
      <c r="G4" s="58">
        <f t="shared" si="0"/>
        <v>3.4948890668126176E-2</v>
      </c>
      <c r="H4" s="58">
        <f t="shared" si="0"/>
        <v>7.1866231521894086E-2</v>
      </c>
      <c r="I4" s="58">
        <f t="shared" si="0"/>
        <v>-0.1370055583584516</v>
      </c>
      <c r="J4" s="58">
        <f t="shared" si="0"/>
        <v>8.2991491387230248E-2</v>
      </c>
      <c r="K4" s="58">
        <f t="shared" si="0"/>
        <v>9.5474237959172634E-2</v>
      </c>
      <c r="L4" s="58">
        <f t="shared" si="0"/>
        <v>9.4781739334247966E-2</v>
      </c>
      <c r="M4" s="58">
        <f t="shared" si="0"/>
        <v>-6.3152576625126328E-2</v>
      </c>
      <c r="N4" s="58">
        <f t="shared" si="0"/>
        <v>2.5643451653152832E-2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232</v>
      </c>
      <c r="B6" s="19">
        <v>2024</v>
      </c>
      <c r="C6" s="7">
        <v>6833153655</v>
      </c>
      <c r="D6" s="7">
        <v>4985450066</v>
      </c>
      <c r="E6" s="7">
        <v>253468012</v>
      </c>
      <c r="F6" s="7">
        <v>108300963</v>
      </c>
      <c r="G6" s="7">
        <v>108786306</v>
      </c>
      <c r="H6" s="7">
        <v>106299532</v>
      </c>
      <c r="I6" s="7">
        <v>7418537</v>
      </c>
      <c r="J6" s="7">
        <v>79161984</v>
      </c>
      <c r="K6" s="7">
        <v>663435334</v>
      </c>
      <c r="L6" s="7">
        <v>4322014732</v>
      </c>
      <c r="M6" s="20">
        <v>4.6848999999999998</v>
      </c>
      <c r="N6" s="7">
        <v>20248206.817946799</v>
      </c>
    </row>
    <row r="7" spans="1:17" s="21" customFormat="1" x14ac:dyDescent="0.2">
      <c r="A7" s="8" t="s">
        <v>232</v>
      </c>
      <c r="B7" s="19">
        <v>2025</v>
      </c>
      <c r="C7" s="7">
        <v>7450315489</v>
      </c>
      <c r="D7" s="7">
        <v>5455816554</v>
      </c>
      <c r="E7" s="7">
        <v>271233845</v>
      </c>
      <c r="F7" s="7">
        <v>122187663</v>
      </c>
      <c r="G7" s="7">
        <v>110046297</v>
      </c>
      <c r="H7" s="7">
        <v>111061700</v>
      </c>
      <c r="I7" s="7">
        <v>7046350</v>
      </c>
      <c r="J7" s="7">
        <v>88990349</v>
      </c>
      <c r="K7" s="7">
        <v>710566204</v>
      </c>
      <c r="L7" s="7">
        <v>4745250350</v>
      </c>
      <c r="M7" s="20">
        <v>4.6848999999999998</v>
      </c>
      <c r="N7" s="7">
        <v>22231023.364714999</v>
      </c>
    </row>
    <row r="8" spans="1:17" s="44" customFormat="1" x14ac:dyDescent="0.2">
      <c r="A8" s="44" t="s">
        <v>9</v>
      </c>
      <c r="B8" s="45"/>
      <c r="C8" s="58">
        <f>(C7-C6)/C6</f>
        <v>9.0318740827437169E-2</v>
      </c>
      <c r="D8" s="58">
        <f t="shared" ref="D8:N8" si="1">(D7-D6)/D6</f>
        <v>9.4347848594016986E-2</v>
      </c>
      <c r="E8" s="58">
        <f t="shared" si="1"/>
        <v>7.0091025924012854E-2</v>
      </c>
      <c r="F8" s="58">
        <f t="shared" si="1"/>
        <v>0.1282232365745446</v>
      </c>
      <c r="G8" s="58">
        <f t="shared" si="1"/>
        <v>1.1582257421260357E-2</v>
      </c>
      <c r="H8" s="58">
        <f t="shared" si="1"/>
        <v>4.4799519907575885E-2</v>
      </c>
      <c r="I8" s="58">
        <f t="shared" si="1"/>
        <v>-5.016986502864379E-2</v>
      </c>
      <c r="J8" s="58">
        <f t="shared" si="1"/>
        <v>0.12415511213059036</v>
      </c>
      <c r="K8" s="58">
        <f t="shared" si="1"/>
        <v>7.1040638905735462E-2</v>
      </c>
      <c r="L8" s="58">
        <f t="shared" si="1"/>
        <v>9.7925538028915723E-2</v>
      </c>
      <c r="M8" s="58">
        <f t="shared" si="1"/>
        <v>0</v>
      </c>
      <c r="N8" s="58">
        <f t="shared" si="1"/>
        <v>9.792553802891571E-2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233</v>
      </c>
      <c r="B10" s="19">
        <v>2024</v>
      </c>
      <c r="C10" s="7">
        <v>511686462</v>
      </c>
      <c r="D10" s="7">
        <v>424729134</v>
      </c>
      <c r="E10" s="7">
        <v>208175919</v>
      </c>
      <c r="F10" s="7">
        <v>9601036</v>
      </c>
      <c r="G10" s="7">
        <v>13787388</v>
      </c>
      <c r="H10" s="7">
        <v>12172554</v>
      </c>
      <c r="I10" s="7">
        <v>766177</v>
      </c>
      <c r="J10" s="7">
        <v>4845865</v>
      </c>
      <c r="K10" s="7">
        <v>249348939</v>
      </c>
      <c r="L10" s="7">
        <v>175380195</v>
      </c>
      <c r="M10" s="20">
        <v>3.25</v>
      </c>
      <c r="N10" s="7">
        <v>569985.63375000004</v>
      </c>
    </row>
    <row r="11" spans="1:17" s="21" customFormat="1" x14ac:dyDescent="0.2">
      <c r="A11" s="8" t="s">
        <v>233</v>
      </c>
      <c r="B11" s="19">
        <v>2025</v>
      </c>
      <c r="C11" s="7">
        <v>552804969</v>
      </c>
      <c r="D11" s="7">
        <v>459083483</v>
      </c>
      <c r="E11" s="7">
        <v>212018428</v>
      </c>
      <c r="F11" s="7">
        <v>12841987</v>
      </c>
      <c r="G11" s="7">
        <v>14369926</v>
      </c>
      <c r="H11" s="7">
        <v>13341857</v>
      </c>
      <c r="I11" s="7">
        <v>820710</v>
      </c>
      <c r="J11" s="7">
        <v>6422472</v>
      </c>
      <c r="K11" s="7">
        <v>259815380</v>
      </c>
      <c r="L11" s="7">
        <v>199268103</v>
      </c>
      <c r="M11" s="20">
        <v>3.5</v>
      </c>
      <c r="N11" s="7">
        <v>697438.36049999995</v>
      </c>
    </row>
    <row r="12" spans="1:17" s="44" customFormat="1" x14ac:dyDescent="0.2">
      <c r="A12" s="44" t="s">
        <v>9</v>
      </c>
      <c r="B12" s="45"/>
      <c r="C12" s="58">
        <f>(C11-C10)/C10</f>
        <v>8.0358794014761328E-2</v>
      </c>
      <c r="D12" s="58">
        <f t="shared" ref="D12:N12" si="2">(D11-D10)/D10</f>
        <v>8.0885313132298575E-2</v>
      </c>
      <c r="E12" s="58">
        <f t="shared" si="2"/>
        <v>1.8457989850401476E-2</v>
      </c>
      <c r="F12" s="58">
        <f t="shared" si="2"/>
        <v>0.33756263386576196</v>
      </c>
      <c r="G12" s="58">
        <f t="shared" si="2"/>
        <v>4.2251512759342087E-2</v>
      </c>
      <c r="H12" s="58">
        <f t="shared" si="2"/>
        <v>9.6060613080870286E-2</v>
      </c>
      <c r="I12" s="58">
        <f t="shared" si="2"/>
        <v>7.1175459456496351E-2</v>
      </c>
      <c r="J12" s="58">
        <f t="shared" si="2"/>
        <v>0.32535099512677301</v>
      </c>
      <c r="K12" s="58">
        <f t="shared" si="2"/>
        <v>4.1975077343320878E-2</v>
      </c>
      <c r="L12" s="58">
        <f t="shared" si="2"/>
        <v>0.1362064171498954</v>
      </c>
      <c r="M12" s="58">
        <f t="shared" si="2"/>
        <v>7.6923076923076927E-2</v>
      </c>
      <c r="N12" s="58">
        <f t="shared" si="2"/>
        <v>0.22360691077681027</v>
      </c>
    </row>
    <row r="14" spans="1:17" ht="15" x14ac:dyDescent="0.25">
      <c r="A14" s="1" t="s">
        <v>10</v>
      </c>
      <c r="B14" s="19">
        <v>2024</v>
      </c>
      <c r="C14" s="13">
        <f>C2+C6+C10</f>
        <v>7678342330</v>
      </c>
      <c r="D14" s="13">
        <f t="shared" ref="D14:N14" si="3">D2+D6+D10</f>
        <v>5669456964</v>
      </c>
      <c r="E14" s="13">
        <f t="shared" si="3"/>
        <v>493605575</v>
      </c>
      <c r="F14" s="13">
        <f t="shared" si="3"/>
        <v>135123814</v>
      </c>
      <c r="G14" s="13">
        <f t="shared" si="3"/>
        <v>130448479</v>
      </c>
      <c r="H14" s="13">
        <f t="shared" si="3"/>
        <v>125970893</v>
      </c>
      <c r="I14" s="13">
        <f t="shared" si="3"/>
        <v>8648520</v>
      </c>
      <c r="J14" s="13">
        <f t="shared" si="3"/>
        <v>89835591</v>
      </c>
      <c r="K14" s="13">
        <f t="shared" si="3"/>
        <v>983632872</v>
      </c>
      <c r="L14" s="13">
        <f t="shared" si="3"/>
        <v>4685824092</v>
      </c>
      <c r="M14" s="13"/>
      <c r="N14" s="13">
        <f t="shared" si="3"/>
        <v>21153860.166227799</v>
      </c>
    </row>
    <row r="15" spans="1:17" ht="15" x14ac:dyDescent="0.25">
      <c r="A15" s="1"/>
      <c r="B15" s="19">
        <v>2025</v>
      </c>
      <c r="C15" s="13">
        <f>C3+C7+C11</f>
        <v>8366016114</v>
      </c>
      <c r="D15" s="13">
        <f t="shared" ref="D15:N15" si="4">D3+D7+D11</f>
        <v>6198801661</v>
      </c>
      <c r="E15" s="13">
        <f t="shared" si="4"/>
        <v>519370285</v>
      </c>
      <c r="F15" s="13">
        <f t="shared" si="4"/>
        <v>153625078</v>
      </c>
      <c r="G15" s="13">
        <f t="shared" si="4"/>
        <v>132566223</v>
      </c>
      <c r="H15" s="13">
        <f t="shared" si="4"/>
        <v>132441275</v>
      </c>
      <c r="I15" s="13">
        <f t="shared" si="4"/>
        <v>8267322</v>
      </c>
      <c r="J15" s="13">
        <f t="shared" si="4"/>
        <v>101724216</v>
      </c>
      <c r="K15" s="13">
        <f t="shared" si="4"/>
        <v>1047994399</v>
      </c>
      <c r="L15" s="13">
        <f t="shared" si="4"/>
        <v>5150807262</v>
      </c>
      <c r="M15" s="13"/>
      <c r="N15" s="13">
        <f t="shared" si="4"/>
        <v>23272737.118555099</v>
      </c>
    </row>
    <row r="16" spans="1:17" s="44" customFormat="1" x14ac:dyDescent="0.2">
      <c r="A16" s="44" t="s">
        <v>9</v>
      </c>
      <c r="B16" s="49"/>
      <c r="C16" s="58">
        <f t="shared" ref="C16:L16" si="5">(C15-C14)/C14</f>
        <v>8.9560188181919728E-2</v>
      </c>
      <c r="D16" s="58">
        <f t="shared" si="5"/>
        <v>9.3367795251157321E-2</v>
      </c>
      <c r="E16" s="58">
        <f t="shared" si="5"/>
        <v>5.2196959080131944E-2</v>
      </c>
      <c r="F16" s="58">
        <f t="shared" si="5"/>
        <v>0.13692082433374772</v>
      </c>
      <c r="G16" s="58">
        <f t="shared" si="5"/>
        <v>1.6234332636411958E-2</v>
      </c>
      <c r="H16" s="58">
        <f t="shared" si="5"/>
        <v>5.1364103610823809E-2</v>
      </c>
      <c r="I16" s="58">
        <f t="shared" si="5"/>
        <v>-4.4076674390531562E-2</v>
      </c>
      <c r="J16" s="58">
        <f t="shared" si="5"/>
        <v>0.13233758321910521</v>
      </c>
      <c r="K16" s="58">
        <f t="shared" si="5"/>
        <v>6.5432468588748016E-2</v>
      </c>
      <c r="L16" s="58">
        <f t="shared" si="5"/>
        <v>9.9231887683076947E-2</v>
      </c>
      <c r="M16" s="58"/>
      <c r="N16" s="58">
        <f t="shared" ref="N16" si="6">(N15-N14)/N14</f>
        <v>0.10016502594217264</v>
      </c>
    </row>
    <row r="18" spans="2:13" ht="15" x14ac:dyDescent="0.25">
      <c r="K18" s="15" t="s">
        <v>465</v>
      </c>
      <c r="L18" s="16">
        <v>2024</v>
      </c>
      <c r="M18" s="23">
        <f>(M2+M6+M10)/3</f>
        <v>3.2387666666666668</v>
      </c>
    </row>
    <row r="19" spans="2:13" ht="15" x14ac:dyDescent="0.25">
      <c r="K19" s="15"/>
      <c r="L19" s="16">
        <v>2025</v>
      </c>
      <c r="M19" s="23">
        <f>(M3+M7+M11)/3</f>
        <v>3.2845999999999997</v>
      </c>
    </row>
    <row r="20" spans="2:13" s="44" customFormat="1" ht="15" x14ac:dyDescent="0.25">
      <c r="B20" s="49"/>
      <c r="J20" s="46"/>
      <c r="K20" s="48" t="s">
        <v>466</v>
      </c>
      <c r="L20" s="48"/>
      <c r="M20" s="58">
        <f t="shared" ref="M20" si="7">(M19-M18)/M18</f>
        <v>1.4151477414241928E-2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C39" sqref="C39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234</v>
      </c>
      <c r="B2" s="19">
        <v>2024</v>
      </c>
      <c r="C2" s="7">
        <v>105209607</v>
      </c>
      <c r="D2" s="7">
        <v>91691222</v>
      </c>
      <c r="E2" s="7">
        <v>1671531</v>
      </c>
      <c r="F2" s="7">
        <v>3925645</v>
      </c>
      <c r="G2" s="7">
        <v>2475000</v>
      </c>
      <c r="H2" s="7">
        <v>2438767</v>
      </c>
      <c r="I2" s="7">
        <v>170000</v>
      </c>
      <c r="J2" s="7">
        <v>2213570</v>
      </c>
      <c r="K2" s="7">
        <v>12894513</v>
      </c>
      <c r="L2" s="7">
        <v>78796709</v>
      </c>
      <c r="M2" s="20">
        <v>3</v>
      </c>
      <c r="N2" s="7">
        <v>236390.12700000001</v>
      </c>
    </row>
    <row r="3" spans="1:17" s="21" customFormat="1" x14ac:dyDescent="0.2">
      <c r="A3" s="8" t="s">
        <v>234</v>
      </c>
      <c r="B3" s="19">
        <v>2025</v>
      </c>
      <c r="C3" s="7">
        <v>109821242</v>
      </c>
      <c r="D3" s="7">
        <v>97311470</v>
      </c>
      <c r="E3" s="7">
        <v>3351003</v>
      </c>
      <c r="F3" s="7">
        <v>4217861</v>
      </c>
      <c r="G3" s="7">
        <v>2625000</v>
      </c>
      <c r="H3" s="7">
        <v>2463564</v>
      </c>
      <c r="I3" s="7">
        <v>170000</v>
      </c>
      <c r="J3" s="7">
        <v>2809095</v>
      </c>
      <c r="K3" s="7">
        <v>15636523</v>
      </c>
      <c r="L3" s="7">
        <v>81674947</v>
      </c>
      <c r="M3" s="20">
        <v>3</v>
      </c>
      <c r="N3" s="7">
        <v>245024.84099999999</v>
      </c>
    </row>
    <row r="4" spans="1:17" s="44" customFormat="1" x14ac:dyDescent="0.2">
      <c r="A4" s="44" t="s">
        <v>9</v>
      </c>
      <c r="B4" s="45"/>
      <c r="C4" s="58">
        <f>(C3-C2)/C2</f>
        <v>4.3832831729900865E-2</v>
      </c>
      <c r="D4" s="58">
        <f t="shared" ref="D4:N4" si="0">(D3-D2)/D2</f>
        <v>6.1295376780996551E-2</v>
      </c>
      <c r="E4" s="58">
        <f t="shared" si="0"/>
        <v>1.0047507345062701</v>
      </c>
      <c r="F4" s="58">
        <f t="shared" si="0"/>
        <v>7.4437703867772043E-2</v>
      </c>
      <c r="G4" s="58">
        <f t="shared" si="0"/>
        <v>6.0606060606060608E-2</v>
      </c>
      <c r="H4" s="58">
        <f t="shared" si="0"/>
        <v>1.0167843012473107E-2</v>
      </c>
      <c r="I4" s="58">
        <f t="shared" si="0"/>
        <v>0</v>
      </c>
      <c r="J4" s="58">
        <f t="shared" si="0"/>
        <v>0.26903373283880788</v>
      </c>
      <c r="K4" s="58">
        <f t="shared" si="0"/>
        <v>0.2126493648887709</v>
      </c>
      <c r="L4" s="58">
        <f t="shared" si="0"/>
        <v>3.6527388472531258E-2</v>
      </c>
      <c r="M4" s="58">
        <f t="shared" si="0"/>
        <v>0</v>
      </c>
      <c r="N4" s="58">
        <f t="shared" si="0"/>
        <v>3.6527388472531161E-2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235</v>
      </c>
      <c r="B6" s="19">
        <v>2024</v>
      </c>
      <c r="C6" s="7">
        <v>2957077369</v>
      </c>
      <c r="D6" s="7">
        <v>2574313815</v>
      </c>
      <c r="E6" s="7">
        <v>143148349</v>
      </c>
      <c r="F6" s="7">
        <v>45253492</v>
      </c>
      <c r="G6" s="7">
        <v>126410609</v>
      </c>
      <c r="H6" s="7">
        <v>118447900</v>
      </c>
      <c r="I6" s="7">
        <v>7538273</v>
      </c>
      <c r="J6" s="7">
        <v>140703502</v>
      </c>
      <c r="K6" s="7">
        <v>581502125</v>
      </c>
      <c r="L6" s="7">
        <v>1992811690</v>
      </c>
      <c r="M6" s="20">
        <v>6.7465999999999999</v>
      </c>
      <c r="N6" s="7">
        <v>13444703.347754</v>
      </c>
    </row>
    <row r="7" spans="1:17" s="21" customFormat="1" x14ac:dyDescent="0.2">
      <c r="A7" s="8" t="s">
        <v>235</v>
      </c>
      <c r="B7" s="19">
        <v>2025</v>
      </c>
      <c r="C7" s="7">
        <v>3109242240</v>
      </c>
      <c r="D7" s="7">
        <v>2784933218</v>
      </c>
      <c r="E7" s="7">
        <v>150078967</v>
      </c>
      <c r="F7" s="7">
        <v>48277135</v>
      </c>
      <c r="G7" s="7">
        <v>142457470</v>
      </c>
      <c r="H7" s="7">
        <v>123267162</v>
      </c>
      <c r="I7" s="7">
        <v>7675140</v>
      </c>
      <c r="J7" s="7">
        <v>156713527</v>
      </c>
      <c r="K7" s="7">
        <v>628469401</v>
      </c>
      <c r="L7" s="7">
        <v>2156463817</v>
      </c>
      <c r="M7" s="20">
        <v>6.6466000000000003</v>
      </c>
      <c r="N7" s="7">
        <v>14333152.406072201</v>
      </c>
    </row>
    <row r="8" spans="1:17" s="44" customFormat="1" x14ac:dyDescent="0.2">
      <c r="A8" s="44" t="s">
        <v>9</v>
      </c>
      <c r="B8" s="45"/>
      <c r="C8" s="58">
        <f>(C7-C6)/C6</f>
        <v>5.1457859234659745E-2</v>
      </c>
      <c r="D8" s="58">
        <f t="shared" ref="D8:N8" si="1">(D7-D6)/D6</f>
        <v>8.1815745140613322E-2</v>
      </c>
      <c r="E8" s="58">
        <f t="shared" si="1"/>
        <v>4.8415633490820072E-2</v>
      </c>
      <c r="F8" s="58">
        <f t="shared" si="1"/>
        <v>6.6815683527803774E-2</v>
      </c>
      <c r="G8" s="58">
        <f t="shared" si="1"/>
        <v>0.12694235971919096</v>
      </c>
      <c r="H8" s="58">
        <f t="shared" si="1"/>
        <v>4.0686766080276646E-2</v>
      </c>
      <c r="I8" s="58">
        <f t="shared" si="1"/>
        <v>1.8156280622895989E-2</v>
      </c>
      <c r="J8" s="58">
        <f t="shared" si="1"/>
        <v>0.11378554742724172</v>
      </c>
      <c r="K8" s="58">
        <f t="shared" si="1"/>
        <v>8.0768881111139529E-2</v>
      </c>
      <c r="L8" s="58">
        <f t="shared" si="1"/>
        <v>8.2121219893084824E-2</v>
      </c>
      <c r="M8" s="58">
        <f t="shared" si="1"/>
        <v>-1.4822280852577542E-2</v>
      </c>
      <c r="N8" s="58">
        <f t="shared" si="1"/>
        <v>6.6081715255295756E-2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236</v>
      </c>
      <c r="B10" s="19">
        <v>2024</v>
      </c>
      <c r="C10" s="7">
        <v>11098772463</v>
      </c>
      <c r="D10" s="7">
        <v>9298795166</v>
      </c>
      <c r="E10" s="7">
        <v>216605564</v>
      </c>
      <c r="F10" s="7">
        <v>84733149</v>
      </c>
      <c r="G10" s="7">
        <v>88311943</v>
      </c>
      <c r="H10" s="7">
        <v>86702240</v>
      </c>
      <c r="I10" s="7">
        <v>4084729</v>
      </c>
      <c r="J10" s="7">
        <v>92393123</v>
      </c>
      <c r="K10" s="7">
        <v>572830748</v>
      </c>
      <c r="L10" s="7">
        <v>8725964418</v>
      </c>
      <c r="M10" s="20">
        <v>1.615</v>
      </c>
      <c r="N10" s="7">
        <v>14092432.53507</v>
      </c>
    </row>
    <row r="11" spans="1:17" s="21" customFormat="1" x14ac:dyDescent="0.2">
      <c r="A11" s="8" t="s">
        <v>236</v>
      </c>
      <c r="B11" s="19">
        <v>2025</v>
      </c>
      <c r="C11" s="7">
        <v>11197725893</v>
      </c>
      <c r="D11" s="7">
        <v>9813624479</v>
      </c>
      <c r="E11" s="7">
        <v>226801215</v>
      </c>
      <c r="F11" s="7">
        <v>89585316</v>
      </c>
      <c r="G11" s="7">
        <v>91738015</v>
      </c>
      <c r="H11" s="7">
        <v>88764022</v>
      </c>
      <c r="I11" s="7">
        <v>4118873</v>
      </c>
      <c r="J11" s="7">
        <v>100597207</v>
      </c>
      <c r="K11" s="7">
        <v>601604648</v>
      </c>
      <c r="L11" s="7">
        <v>9212019831</v>
      </c>
      <c r="M11" s="20">
        <v>1.615</v>
      </c>
      <c r="N11" s="7">
        <v>14877412.027065001</v>
      </c>
    </row>
    <row r="12" spans="1:17" s="44" customFormat="1" x14ac:dyDescent="0.2">
      <c r="A12" s="44" t="s">
        <v>9</v>
      </c>
      <c r="B12" s="45"/>
      <c r="C12" s="58">
        <f>(C11-C10)/C10</f>
        <v>8.915709402087595E-3</v>
      </c>
      <c r="D12" s="58">
        <f t="shared" ref="D12:N12" si="2">(D11-D10)/D10</f>
        <v>5.5365163315180398E-2</v>
      </c>
      <c r="E12" s="58">
        <f t="shared" si="2"/>
        <v>4.707012512384031E-2</v>
      </c>
      <c r="F12" s="58">
        <f t="shared" si="2"/>
        <v>5.7264093890810081E-2</v>
      </c>
      <c r="G12" s="58">
        <f t="shared" si="2"/>
        <v>3.8795115174852395E-2</v>
      </c>
      <c r="H12" s="58">
        <f t="shared" si="2"/>
        <v>2.3780031519370203E-2</v>
      </c>
      <c r="I12" s="58">
        <f t="shared" si="2"/>
        <v>8.3589388671806621E-3</v>
      </c>
      <c r="J12" s="58">
        <f t="shared" si="2"/>
        <v>8.8795396601108509E-2</v>
      </c>
      <c r="K12" s="58">
        <f t="shared" si="2"/>
        <v>5.0231067554355517E-2</v>
      </c>
      <c r="L12" s="58">
        <f t="shared" si="2"/>
        <v>5.5702199747383843E-2</v>
      </c>
      <c r="M12" s="58">
        <f t="shared" si="2"/>
        <v>0</v>
      </c>
      <c r="N12" s="58">
        <f t="shared" si="2"/>
        <v>5.5702199747383926E-2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7" customFormat="1" x14ac:dyDescent="0.2">
      <c r="A14" s="41" t="s">
        <v>237</v>
      </c>
      <c r="B14" s="19">
        <v>2024</v>
      </c>
      <c r="C14" s="42">
        <v>3440135016</v>
      </c>
      <c r="D14" s="42">
        <v>2798221309</v>
      </c>
      <c r="E14" s="42">
        <v>178416831</v>
      </c>
      <c r="F14" s="42">
        <v>75681273</v>
      </c>
      <c r="G14" s="42">
        <v>116906357</v>
      </c>
      <c r="H14" s="42">
        <v>111182327</v>
      </c>
      <c r="I14" s="7">
        <v>9272125</v>
      </c>
      <c r="J14" s="7">
        <v>105368489</v>
      </c>
      <c r="K14" s="42">
        <v>596827402</v>
      </c>
      <c r="L14" s="42">
        <v>2201393907</v>
      </c>
      <c r="M14" s="43">
        <v>4.3281999999999998</v>
      </c>
      <c r="N14" s="7">
        <v>9528073.1082773991</v>
      </c>
    </row>
    <row r="15" spans="1:17" s="27" customFormat="1" x14ac:dyDescent="0.2">
      <c r="A15" s="41" t="s">
        <v>237</v>
      </c>
      <c r="B15" s="19">
        <v>2025</v>
      </c>
      <c r="C15" s="42">
        <v>11197725893</v>
      </c>
      <c r="D15" s="42">
        <v>9813624479</v>
      </c>
      <c r="E15" s="42">
        <v>226801215</v>
      </c>
      <c r="F15" s="42">
        <v>89585316</v>
      </c>
      <c r="G15" s="42">
        <v>91738015</v>
      </c>
      <c r="H15" s="42">
        <v>88764022</v>
      </c>
      <c r="I15" s="7">
        <v>4118873</v>
      </c>
      <c r="J15" s="7">
        <v>100597207</v>
      </c>
      <c r="K15" s="42">
        <v>601604648</v>
      </c>
      <c r="L15" s="42">
        <v>9212019831</v>
      </c>
      <c r="M15" s="43">
        <v>4.3281999999999998</v>
      </c>
      <c r="N15" s="7">
        <v>39871464.232534193</v>
      </c>
    </row>
    <row r="16" spans="1:17" s="44" customFormat="1" x14ac:dyDescent="0.2">
      <c r="A16" s="44" t="s">
        <v>9</v>
      </c>
      <c r="B16" s="45"/>
      <c r="C16" s="58">
        <f>(C15-C14)/C14</f>
        <v>2.2550251199210489</v>
      </c>
      <c r="D16" s="58">
        <f t="shared" ref="D16:N16" si="3">(D15-D14)/D14</f>
        <v>2.5070937553924546</v>
      </c>
      <c r="E16" s="58">
        <f t="shared" si="3"/>
        <v>0.27118732985454719</v>
      </c>
      <c r="F16" s="58">
        <f t="shared" si="3"/>
        <v>0.18371840811927145</v>
      </c>
      <c r="G16" s="58">
        <f t="shared" si="3"/>
        <v>-0.21528634238427258</v>
      </c>
      <c r="H16" s="58">
        <f t="shared" si="3"/>
        <v>-0.20163550813251102</v>
      </c>
      <c r="I16" s="58">
        <f t="shared" si="3"/>
        <v>-0.555778961133505</v>
      </c>
      <c r="J16" s="58">
        <f t="shared" si="3"/>
        <v>-4.5281867902651617E-2</v>
      </c>
      <c r="K16" s="58">
        <f t="shared" si="3"/>
        <v>8.0044012456385177E-3</v>
      </c>
      <c r="L16" s="58">
        <f t="shared" si="3"/>
        <v>3.1846303842795183</v>
      </c>
      <c r="M16" s="58">
        <f t="shared" si="3"/>
        <v>0</v>
      </c>
      <c r="N16" s="58">
        <f t="shared" si="3"/>
        <v>3.1846303842795178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238</v>
      </c>
      <c r="B18" s="19">
        <v>2024</v>
      </c>
      <c r="C18" s="7">
        <v>54461230</v>
      </c>
      <c r="D18" s="7">
        <v>41279402</v>
      </c>
      <c r="E18" s="7">
        <v>3732191</v>
      </c>
      <c r="F18" s="7">
        <v>621994</v>
      </c>
      <c r="G18" s="7">
        <v>3373664</v>
      </c>
      <c r="H18" s="7">
        <v>2137502</v>
      </c>
      <c r="I18" s="7">
        <v>320616</v>
      </c>
      <c r="J18" s="7">
        <v>1662520</v>
      </c>
      <c r="K18" s="7">
        <v>11848487</v>
      </c>
      <c r="L18" s="7">
        <v>29430915</v>
      </c>
      <c r="M18" s="20">
        <v>3.5</v>
      </c>
      <c r="N18" s="7">
        <v>103008.2025</v>
      </c>
    </row>
    <row r="19" spans="1:14" s="21" customFormat="1" x14ac:dyDescent="0.2">
      <c r="A19" s="8" t="s">
        <v>238</v>
      </c>
      <c r="B19" s="19">
        <v>2025</v>
      </c>
      <c r="C19" s="7">
        <v>60572191</v>
      </c>
      <c r="D19" s="7">
        <v>49486387</v>
      </c>
      <c r="E19" s="7">
        <v>3794130</v>
      </c>
      <c r="F19" s="7">
        <v>654073</v>
      </c>
      <c r="G19" s="7">
        <v>3727274</v>
      </c>
      <c r="H19" s="7">
        <v>2404167</v>
      </c>
      <c r="I19" s="7">
        <v>333737</v>
      </c>
      <c r="J19" s="7">
        <v>1854782</v>
      </c>
      <c r="K19" s="7">
        <v>12768163</v>
      </c>
      <c r="L19" s="7">
        <v>36718224</v>
      </c>
      <c r="M19" s="20">
        <v>3.5</v>
      </c>
      <c r="N19" s="7">
        <v>128513.784</v>
      </c>
    </row>
    <row r="20" spans="1:14" s="44" customFormat="1" x14ac:dyDescent="0.2">
      <c r="A20" s="44" t="s">
        <v>9</v>
      </c>
      <c r="B20" s="45"/>
      <c r="C20" s="58">
        <f>(C19-C18)/C18</f>
        <v>0.11220754654274243</v>
      </c>
      <c r="D20" s="58">
        <f t="shared" ref="D20:N20" si="4">(D19-D18)/D18</f>
        <v>0.19881550125168965</v>
      </c>
      <c r="E20" s="58">
        <f t="shared" si="4"/>
        <v>1.6595881614847686E-2</v>
      </c>
      <c r="F20" s="58">
        <f t="shared" si="4"/>
        <v>5.1574452486679939E-2</v>
      </c>
      <c r="G20" s="58">
        <f t="shared" si="4"/>
        <v>0.10481482447570356</v>
      </c>
      <c r="H20" s="58">
        <f t="shared" si="4"/>
        <v>0.12475543882532039</v>
      </c>
      <c r="I20" s="58">
        <f t="shared" si="4"/>
        <v>4.0924345634653289E-2</v>
      </c>
      <c r="J20" s="58">
        <f t="shared" si="4"/>
        <v>0.11564492457233597</v>
      </c>
      <c r="K20" s="58">
        <f t="shared" si="4"/>
        <v>7.7619699460361485E-2</v>
      </c>
      <c r="L20" s="58">
        <f t="shared" si="4"/>
        <v>0.24760728641973925</v>
      </c>
      <c r="M20" s="58">
        <f t="shared" si="4"/>
        <v>0</v>
      </c>
      <c r="N20" s="58">
        <f t="shared" si="4"/>
        <v>0.24760728641973925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239</v>
      </c>
      <c r="B22" s="19">
        <v>2024</v>
      </c>
      <c r="C22" s="7">
        <v>703804409</v>
      </c>
      <c r="D22" s="7">
        <v>569257731</v>
      </c>
      <c r="E22" s="7">
        <v>19651357</v>
      </c>
      <c r="F22" s="7">
        <v>7364095</v>
      </c>
      <c r="G22" s="7">
        <v>25650000</v>
      </c>
      <c r="H22" s="7">
        <v>24813563</v>
      </c>
      <c r="I22" s="7">
        <v>2496101</v>
      </c>
      <c r="J22" s="7">
        <v>26206764</v>
      </c>
      <c r="K22" s="7">
        <v>106181880</v>
      </c>
      <c r="L22" s="7">
        <v>463075851</v>
      </c>
      <c r="M22" s="20">
        <v>5.0260999999999996</v>
      </c>
      <c r="N22" s="7">
        <v>2327465.5347110997</v>
      </c>
    </row>
    <row r="23" spans="1:14" s="21" customFormat="1" x14ac:dyDescent="0.2">
      <c r="A23" s="8" t="s">
        <v>239</v>
      </c>
      <c r="B23" s="19">
        <v>2025</v>
      </c>
      <c r="C23" s="7">
        <v>724527481</v>
      </c>
      <c r="D23" s="7">
        <v>594608736</v>
      </c>
      <c r="E23" s="7">
        <v>20924326</v>
      </c>
      <c r="F23" s="7">
        <v>7852483</v>
      </c>
      <c r="G23" s="7">
        <v>27750000</v>
      </c>
      <c r="H23" s="7">
        <v>25346445</v>
      </c>
      <c r="I23" s="7">
        <v>2909597</v>
      </c>
      <c r="J23" s="7">
        <v>30688795</v>
      </c>
      <c r="K23" s="7">
        <v>115471646</v>
      </c>
      <c r="L23" s="7">
        <v>479137090</v>
      </c>
      <c r="M23" s="20">
        <v>5.0260999999999996</v>
      </c>
      <c r="N23" s="7">
        <v>2408190.928049</v>
      </c>
    </row>
    <row r="24" spans="1:14" s="44" customFormat="1" x14ac:dyDescent="0.2">
      <c r="A24" s="44" t="s">
        <v>9</v>
      </c>
      <c r="B24" s="45"/>
      <c r="C24" s="58">
        <f>(C23-C22)/C22</f>
        <v>2.9444362290148712E-2</v>
      </c>
      <c r="D24" s="58">
        <f t="shared" ref="D24:N24" si="5">(D23-D22)/D22</f>
        <v>4.4533439985903325E-2</v>
      </c>
      <c r="E24" s="58">
        <f t="shared" si="5"/>
        <v>6.4777663954708062E-2</v>
      </c>
      <c r="F24" s="58">
        <f t="shared" si="5"/>
        <v>6.6320165614376245E-2</v>
      </c>
      <c r="G24" s="58">
        <f t="shared" si="5"/>
        <v>8.1871345029239762E-2</v>
      </c>
      <c r="H24" s="58">
        <f t="shared" si="5"/>
        <v>2.1475432609174266E-2</v>
      </c>
      <c r="I24" s="58">
        <f t="shared" si="5"/>
        <v>0.16565675828021381</v>
      </c>
      <c r="J24" s="58">
        <f t="shared" si="5"/>
        <v>0.17102573213541358</v>
      </c>
      <c r="K24" s="58">
        <f t="shared" si="5"/>
        <v>8.7489183653557456E-2</v>
      </c>
      <c r="L24" s="58">
        <f t="shared" si="5"/>
        <v>3.4683819001392925E-2</v>
      </c>
      <c r="M24" s="58">
        <f t="shared" si="5"/>
        <v>0</v>
      </c>
      <c r="N24" s="58">
        <f t="shared" si="5"/>
        <v>3.4683819001393057E-2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240</v>
      </c>
      <c r="B26" s="19">
        <v>2024</v>
      </c>
      <c r="C26" s="7">
        <v>2889269974</v>
      </c>
      <c r="D26" s="7">
        <v>2315647953</v>
      </c>
      <c r="E26" s="7">
        <v>115273174</v>
      </c>
      <c r="F26" s="7">
        <v>48179878</v>
      </c>
      <c r="G26" s="7">
        <v>101142815</v>
      </c>
      <c r="H26" s="7">
        <v>97335642</v>
      </c>
      <c r="I26" s="7">
        <v>4246807</v>
      </c>
      <c r="J26" s="7">
        <v>175342687</v>
      </c>
      <c r="K26" s="7">
        <v>541521003</v>
      </c>
      <c r="L26" s="7">
        <v>1774126950</v>
      </c>
      <c r="M26" s="20">
        <v>4</v>
      </c>
      <c r="N26" s="7">
        <v>7096507.7999999998</v>
      </c>
    </row>
    <row r="27" spans="1:14" s="21" customFormat="1" x14ac:dyDescent="0.2">
      <c r="A27" s="8" t="s">
        <v>240</v>
      </c>
      <c r="B27" s="19">
        <v>2025</v>
      </c>
      <c r="C27" s="7">
        <v>3075109066</v>
      </c>
      <c r="D27" s="7">
        <v>2506096734</v>
      </c>
      <c r="E27" s="7">
        <v>122424966</v>
      </c>
      <c r="F27" s="7">
        <v>54906120</v>
      </c>
      <c r="G27" s="7">
        <v>110693332</v>
      </c>
      <c r="H27" s="7">
        <v>98189828</v>
      </c>
      <c r="I27" s="7">
        <v>4403509</v>
      </c>
      <c r="J27" s="7">
        <v>216862406</v>
      </c>
      <c r="K27" s="7">
        <v>607480161</v>
      </c>
      <c r="L27" s="7">
        <v>1898616573</v>
      </c>
      <c r="M27" s="20">
        <v>4.5</v>
      </c>
      <c r="N27" s="7">
        <v>8543774.5785000008</v>
      </c>
    </row>
    <row r="28" spans="1:14" s="44" customFormat="1" x14ac:dyDescent="0.2">
      <c r="A28" s="44" t="s">
        <v>9</v>
      </c>
      <c r="B28" s="45"/>
      <c r="C28" s="58">
        <f>(C27-C26)/C26</f>
        <v>6.4320431691164623E-2</v>
      </c>
      <c r="D28" s="58">
        <f t="shared" ref="D28:N28" si="6">(D27-D26)/D26</f>
        <v>8.2244272387461653E-2</v>
      </c>
      <c r="E28" s="58">
        <f t="shared" si="6"/>
        <v>6.204211918377471E-2</v>
      </c>
      <c r="F28" s="58">
        <f t="shared" si="6"/>
        <v>0.13960687073553818</v>
      </c>
      <c r="G28" s="58">
        <f t="shared" si="6"/>
        <v>9.4426054880912699E-2</v>
      </c>
      <c r="H28" s="58">
        <f t="shared" si="6"/>
        <v>8.7756754098359986E-3</v>
      </c>
      <c r="I28" s="58">
        <f t="shared" si="6"/>
        <v>3.689878066038791E-2</v>
      </c>
      <c r="J28" s="58">
        <f t="shared" si="6"/>
        <v>0.23679184863866037</v>
      </c>
      <c r="K28" s="58">
        <f t="shared" si="6"/>
        <v>0.12180350833040542</v>
      </c>
      <c r="L28" s="58">
        <f t="shared" si="6"/>
        <v>7.0169512390305555E-2</v>
      </c>
      <c r="M28" s="58">
        <f t="shared" si="6"/>
        <v>0.125</v>
      </c>
      <c r="N28" s="58">
        <f t="shared" si="6"/>
        <v>0.20394070143909387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241</v>
      </c>
      <c r="B30" s="19">
        <v>2024</v>
      </c>
      <c r="C30" s="7">
        <v>211528628</v>
      </c>
      <c r="D30" s="7">
        <v>170696361</v>
      </c>
      <c r="E30" s="7">
        <v>15347589</v>
      </c>
      <c r="F30" s="7">
        <v>0</v>
      </c>
      <c r="G30" s="7">
        <v>5675000</v>
      </c>
      <c r="H30" s="7">
        <v>5623606</v>
      </c>
      <c r="I30" s="7">
        <v>100000</v>
      </c>
      <c r="J30" s="7">
        <v>8106339</v>
      </c>
      <c r="K30" s="7">
        <v>34852534</v>
      </c>
      <c r="L30" s="7">
        <v>135843827</v>
      </c>
      <c r="M30" s="20">
        <v>2</v>
      </c>
      <c r="N30" s="7">
        <v>271687.65399999998</v>
      </c>
    </row>
    <row r="31" spans="1:14" s="21" customFormat="1" x14ac:dyDescent="0.2">
      <c r="A31" s="8" t="s">
        <v>241</v>
      </c>
      <c r="B31" s="19">
        <v>2025</v>
      </c>
      <c r="C31" s="7">
        <v>213966405</v>
      </c>
      <c r="D31" s="7">
        <v>178155538</v>
      </c>
      <c r="E31" s="7">
        <v>16024309</v>
      </c>
      <c r="F31" s="7">
        <v>0</v>
      </c>
      <c r="G31" s="7">
        <v>6225000</v>
      </c>
      <c r="H31" s="7">
        <v>5633118</v>
      </c>
      <c r="I31" s="7">
        <v>150000</v>
      </c>
      <c r="J31" s="7">
        <v>11088280</v>
      </c>
      <c r="K31" s="7">
        <v>39120707</v>
      </c>
      <c r="L31" s="7">
        <v>139034831</v>
      </c>
      <c r="M31" s="20">
        <v>2.2000000000000002</v>
      </c>
      <c r="N31" s="7">
        <v>305876.62820000004</v>
      </c>
    </row>
    <row r="32" spans="1:14" s="44" customFormat="1" x14ac:dyDescent="0.2">
      <c r="A32" s="44" t="s">
        <v>9</v>
      </c>
      <c r="B32" s="45"/>
      <c r="C32" s="58">
        <f>(C31-C30)/C30</f>
        <v>1.1524572456452562E-2</v>
      </c>
      <c r="D32" s="58">
        <f t="shared" ref="D32:N32" si="7">(D31-D30)/D30</f>
        <v>4.36985121200094E-2</v>
      </c>
      <c r="E32" s="58">
        <f t="shared" si="7"/>
        <v>4.4092919089767126E-2</v>
      </c>
      <c r="F32" s="58" t="e">
        <f t="shared" si="7"/>
        <v>#DIV/0!</v>
      </c>
      <c r="G32" s="58">
        <f t="shared" si="7"/>
        <v>9.6916299559471369E-2</v>
      </c>
      <c r="H32" s="58">
        <f t="shared" si="7"/>
        <v>1.6914413989884782E-3</v>
      </c>
      <c r="I32" s="58">
        <f t="shared" si="7"/>
        <v>0.5</v>
      </c>
      <c r="J32" s="58">
        <f t="shared" si="7"/>
        <v>0.36785298517616893</v>
      </c>
      <c r="K32" s="58">
        <f t="shared" si="7"/>
        <v>0.12246377838696033</v>
      </c>
      <c r="L32" s="58">
        <f t="shared" si="7"/>
        <v>2.3490239273073484E-2</v>
      </c>
      <c r="M32" s="58">
        <f t="shared" si="7"/>
        <v>0.10000000000000009</v>
      </c>
      <c r="N32" s="58">
        <f t="shared" si="7"/>
        <v>0.12583926320038105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242</v>
      </c>
      <c r="B34" s="19">
        <v>2024</v>
      </c>
      <c r="C34" s="7">
        <v>746637039</v>
      </c>
      <c r="D34" s="7">
        <v>592442710</v>
      </c>
      <c r="E34" s="7">
        <v>69905596</v>
      </c>
      <c r="F34" s="7">
        <v>6675280</v>
      </c>
      <c r="G34" s="7">
        <v>27075000</v>
      </c>
      <c r="H34" s="7">
        <v>26333039</v>
      </c>
      <c r="I34" s="7">
        <v>1654344</v>
      </c>
      <c r="J34" s="7">
        <v>41002228</v>
      </c>
      <c r="K34" s="7">
        <v>172645487</v>
      </c>
      <c r="L34" s="7">
        <v>419797223</v>
      </c>
      <c r="M34" s="20">
        <v>5.6504000000000003</v>
      </c>
      <c r="N34" s="7">
        <v>2372022.2288392</v>
      </c>
    </row>
    <row r="35" spans="1:14" s="21" customFormat="1" x14ac:dyDescent="0.2">
      <c r="A35" s="8" t="s">
        <v>242</v>
      </c>
      <c r="B35" s="19">
        <v>2025</v>
      </c>
      <c r="C35" s="7">
        <v>780443779</v>
      </c>
      <c r="D35" s="7">
        <v>631251902</v>
      </c>
      <c r="E35" s="7">
        <v>72668867</v>
      </c>
      <c r="F35" s="7">
        <v>7186030</v>
      </c>
      <c r="G35" s="7">
        <v>30089293</v>
      </c>
      <c r="H35" s="7">
        <v>26705584</v>
      </c>
      <c r="I35" s="7">
        <v>1620065</v>
      </c>
      <c r="J35" s="7">
        <v>48996262</v>
      </c>
      <c r="K35" s="7">
        <v>187266101</v>
      </c>
      <c r="L35" s="7">
        <v>443985801</v>
      </c>
      <c r="M35" s="20">
        <v>5.6504000000000003</v>
      </c>
      <c r="N35" s="7">
        <v>2508697.3699704004</v>
      </c>
    </row>
    <row r="36" spans="1:14" s="44" customFormat="1" x14ac:dyDescent="0.2">
      <c r="A36" s="44" t="s">
        <v>9</v>
      </c>
      <c r="B36" s="45"/>
      <c r="C36" s="58">
        <f>(C35-C34)/C34</f>
        <v>4.5278680582574206E-2</v>
      </c>
      <c r="D36" s="58">
        <f t="shared" ref="D36:N36" si="8">(D35-D34)/D34</f>
        <v>6.5507080001035042E-2</v>
      </c>
      <c r="E36" s="58">
        <f t="shared" si="8"/>
        <v>3.9528609412041921E-2</v>
      </c>
      <c r="F36" s="58">
        <f t="shared" si="8"/>
        <v>7.6513644371472053E-2</v>
      </c>
      <c r="G36" s="58">
        <f t="shared" si="8"/>
        <v>0.11133122807017544</v>
      </c>
      <c r="H36" s="58">
        <f t="shared" si="8"/>
        <v>1.4147436609956033E-2</v>
      </c>
      <c r="I36" s="58">
        <f t="shared" si="8"/>
        <v>-2.0720599826880019E-2</v>
      </c>
      <c r="J36" s="58">
        <f t="shared" si="8"/>
        <v>0.19496584429509539</v>
      </c>
      <c r="K36" s="58">
        <f t="shared" si="8"/>
        <v>8.4685758394599686E-2</v>
      </c>
      <c r="L36" s="58">
        <f t="shared" si="8"/>
        <v>5.7619671295443514E-2</v>
      </c>
      <c r="M36" s="58">
        <f t="shared" si="8"/>
        <v>0</v>
      </c>
      <c r="N36" s="58">
        <f t="shared" si="8"/>
        <v>5.7619671295443667E-2</v>
      </c>
    </row>
    <row r="38" spans="1:14" ht="15" x14ac:dyDescent="0.25">
      <c r="A38" s="1" t="s">
        <v>10</v>
      </c>
      <c r="B38" s="19">
        <v>2024</v>
      </c>
      <c r="C38" s="13">
        <f>C2+C6+C10+C14+C18+C22+C26+C30+C34</f>
        <v>22206895735</v>
      </c>
      <c r="D38" s="13">
        <f t="shared" ref="D38:N38" si="9">D2+D6+D10+D14+D18+D22+D26+D30+D34</f>
        <v>18452345669</v>
      </c>
      <c r="E38" s="13">
        <f t="shared" si="9"/>
        <v>763752182</v>
      </c>
      <c r="F38" s="13">
        <f t="shared" si="9"/>
        <v>272434806</v>
      </c>
      <c r="G38" s="13">
        <f t="shared" si="9"/>
        <v>497020388</v>
      </c>
      <c r="H38" s="13">
        <f t="shared" si="9"/>
        <v>475014586</v>
      </c>
      <c r="I38" s="13">
        <f t="shared" si="9"/>
        <v>29882995</v>
      </c>
      <c r="J38" s="13">
        <f t="shared" si="9"/>
        <v>592999222</v>
      </c>
      <c r="K38" s="13">
        <f t="shared" si="9"/>
        <v>2631104179</v>
      </c>
      <c r="L38" s="13">
        <f t="shared" si="9"/>
        <v>15821241490</v>
      </c>
      <c r="M38" s="13"/>
      <c r="N38" s="13">
        <f t="shared" si="9"/>
        <v>49472290.538151696</v>
      </c>
    </row>
    <row r="39" spans="1:14" ht="15" x14ac:dyDescent="0.25">
      <c r="A39" s="1"/>
      <c r="B39" s="19">
        <v>2025</v>
      </c>
      <c r="C39" s="13">
        <f>C3+C7+C11+C15+C19+C23+C27+C31+C35</f>
        <v>30469134190</v>
      </c>
      <c r="D39" s="13">
        <f t="shared" ref="D39:N39" si="10">D3+D7+D11+D15+D19+D23+D27+D31+D35</f>
        <v>26469092943</v>
      </c>
      <c r="E39" s="13">
        <f t="shared" si="10"/>
        <v>842868998</v>
      </c>
      <c r="F39" s="13">
        <f t="shared" si="10"/>
        <v>302264334</v>
      </c>
      <c r="G39" s="13">
        <f t="shared" si="10"/>
        <v>507043399</v>
      </c>
      <c r="H39" s="13">
        <f t="shared" si="10"/>
        <v>461537912</v>
      </c>
      <c r="I39" s="13">
        <f t="shared" si="10"/>
        <v>25499794</v>
      </c>
      <c r="J39" s="13">
        <f t="shared" si="10"/>
        <v>670207561</v>
      </c>
      <c r="K39" s="13">
        <f t="shared" si="10"/>
        <v>2809421998</v>
      </c>
      <c r="L39" s="13">
        <f t="shared" si="10"/>
        <v>23659670945</v>
      </c>
      <c r="M39" s="13"/>
      <c r="N39" s="13">
        <f t="shared" si="10"/>
        <v>83222106.795390785</v>
      </c>
    </row>
    <row r="40" spans="1:14" s="44" customFormat="1" ht="15" x14ac:dyDescent="0.25">
      <c r="A40" s="48" t="s">
        <v>9</v>
      </c>
      <c r="B40" s="49"/>
      <c r="C40" s="58">
        <f t="shared" ref="C40:L40" si="11">(C39-C38)/C38</f>
        <v>0.37205733541487268</v>
      </c>
      <c r="D40" s="58">
        <f t="shared" si="11"/>
        <v>0.43445681203924991</v>
      </c>
      <c r="E40" s="58">
        <f t="shared" si="11"/>
        <v>0.10358964316517004</v>
      </c>
      <c r="F40" s="58">
        <f t="shared" si="11"/>
        <v>0.10949235319072997</v>
      </c>
      <c r="G40" s="58">
        <f t="shared" si="11"/>
        <v>2.0166196884462615E-2</v>
      </c>
      <c r="H40" s="58">
        <f t="shared" si="11"/>
        <v>-2.8371074062134169E-2</v>
      </c>
      <c r="I40" s="58">
        <f t="shared" si="11"/>
        <v>-0.14667877165592003</v>
      </c>
      <c r="J40" s="58">
        <f t="shared" si="11"/>
        <v>0.13019973068362642</v>
      </c>
      <c r="K40" s="58">
        <f t="shared" si="11"/>
        <v>6.7772998280810376E-2</v>
      </c>
      <c r="L40" s="58">
        <f t="shared" si="11"/>
        <v>0.49543706541325283</v>
      </c>
      <c r="M40" s="58"/>
      <c r="N40" s="58">
        <f t="shared" ref="N40" si="12">(N39-N38)/N38</f>
        <v>0.68219635456765726</v>
      </c>
    </row>
    <row r="42" spans="1:14" ht="15" x14ac:dyDescent="0.25">
      <c r="K42" s="15" t="s">
        <v>465</v>
      </c>
      <c r="L42" s="16">
        <v>2024</v>
      </c>
      <c r="M42" s="23">
        <f>(M2+M6+M10+M14+M18+M22+M26+M30+M34)/9</f>
        <v>3.9851444444444448</v>
      </c>
    </row>
    <row r="43" spans="1:14" ht="15" x14ac:dyDescent="0.25">
      <c r="K43" s="15"/>
      <c r="L43" s="16">
        <v>2025</v>
      </c>
      <c r="M43" s="23">
        <f>(M3+M7+M11+M15+M19+M23+M27+M31+M35)/9</f>
        <v>4.0518111111111104</v>
      </c>
    </row>
    <row r="44" spans="1:14" s="44" customFormat="1" ht="15" x14ac:dyDescent="0.25">
      <c r="B44" s="49"/>
      <c r="J44" s="46"/>
      <c r="K44" s="48" t="s">
        <v>466</v>
      </c>
      <c r="L44" s="48"/>
      <c r="M44" s="58">
        <f t="shared" ref="M44" si="13">(M43-M42)/M42</f>
        <v>1.6728795554601109E-2</v>
      </c>
    </row>
    <row r="48" spans="1:14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0" sqref="N1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243</v>
      </c>
      <c r="B2" s="19">
        <v>2024</v>
      </c>
      <c r="C2" s="7">
        <v>811171433</v>
      </c>
      <c r="D2" s="7">
        <v>664858170</v>
      </c>
      <c r="E2" s="7">
        <v>63232735</v>
      </c>
      <c r="F2" s="7">
        <v>29175295</v>
      </c>
      <c r="G2" s="7">
        <v>27705471</v>
      </c>
      <c r="H2" s="7">
        <v>20716903</v>
      </c>
      <c r="I2" s="7">
        <v>2050390</v>
      </c>
      <c r="J2" s="7">
        <v>13172855</v>
      </c>
      <c r="K2" s="7">
        <v>156053649</v>
      </c>
      <c r="L2" s="7">
        <v>508804521</v>
      </c>
      <c r="M2" s="20">
        <v>6.1601999999999997</v>
      </c>
      <c r="N2" s="7">
        <v>3134337.6102641998</v>
      </c>
    </row>
    <row r="3" spans="1:17" s="21" customFormat="1" x14ac:dyDescent="0.2">
      <c r="A3" s="8" t="s">
        <v>243</v>
      </c>
      <c r="B3" s="19">
        <v>2025</v>
      </c>
      <c r="C3" s="7">
        <v>876082472</v>
      </c>
      <c r="D3" s="7">
        <v>726073978</v>
      </c>
      <c r="E3" s="7">
        <v>68888840</v>
      </c>
      <c r="F3" s="7">
        <v>34281571</v>
      </c>
      <c r="G3" s="7">
        <v>27948552</v>
      </c>
      <c r="H3" s="7">
        <v>22041621</v>
      </c>
      <c r="I3" s="7">
        <v>2079587</v>
      </c>
      <c r="J3" s="7">
        <v>14345349</v>
      </c>
      <c r="K3" s="7">
        <v>169585520</v>
      </c>
      <c r="L3" s="7">
        <v>556488458</v>
      </c>
      <c r="M3" s="20">
        <v>5.9602000000000004</v>
      </c>
      <c r="N3" s="7">
        <v>3316782.5073716003</v>
      </c>
    </row>
    <row r="4" spans="1:17" s="44" customFormat="1" x14ac:dyDescent="0.2">
      <c r="A4" s="44" t="s">
        <v>9</v>
      </c>
      <c r="B4" s="45"/>
      <c r="C4" s="58">
        <f>(C3-C2)/C2</f>
        <v>8.0021357211675873E-2</v>
      </c>
      <c r="D4" s="58">
        <f t="shared" ref="D4:N4" si="0">(D3-D2)/D2</f>
        <v>9.2073483883036281E-2</v>
      </c>
      <c r="E4" s="58">
        <f t="shared" si="0"/>
        <v>8.9449001375632414E-2</v>
      </c>
      <c r="F4" s="58">
        <f t="shared" si="0"/>
        <v>0.17502054392252075</v>
      </c>
      <c r="G4" s="58">
        <f t="shared" si="0"/>
        <v>8.7737544689278149E-3</v>
      </c>
      <c r="H4" s="58">
        <f t="shared" si="0"/>
        <v>6.3943824035860963E-2</v>
      </c>
      <c r="I4" s="58">
        <f t="shared" si="0"/>
        <v>1.4239730002584874E-2</v>
      </c>
      <c r="J4" s="58">
        <f t="shared" si="0"/>
        <v>8.9008343293841774E-2</v>
      </c>
      <c r="K4" s="58">
        <f t="shared" si="0"/>
        <v>8.6712941906279942E-2</v>
      </c>
      <c r="L4" s="58">
        <f t="shared" si="0"/>
        <v>9.3717596900047981E-2</v>
      </c>
      <c r="M4" s="58">
        <f t="shared" si="0"/>
        <v>-3.2466478361092059E-2</v>
      </c>
      <c r="N4" s="58">
        <f t="shared" si="0"/>
        <v>5.8208438207146995E-2</v>
      </c>
    </row>
    <row r="6" spans="1:17" ht="15" x14ac:dyDescent="0.25">
      <c r="A6" s="1" t="s">
        <v>10</v>
      </c>
      <c r="B6" s="19">
        <v>2024</v>
      </c>
      <c r="C6" s="13">
        <f>C2</f>
        <v>811171433</v>
      </c>
      <c r="D6" s="13">
        <f t="shared" ref="D6:N6" si="1">D2</f>
        <v>664858170</v>
      </c>
      <c r="E6" s="13">
        <f t="shared" si="1"/>
        <v>63232735</v>
      </c>
      <c r="F6" s="13">
        <f t="shared" si="1"/>
        <v>29175295</v>
      </c>
      <c r="G6" s="13">
        <f t="shared" si="1"/>
        <v>27705471</v>
      </c>
      <c r="H6" s="13">
        <f t="shared" si="1"/>
        <v>20716903</v>
      </c>
      <c r="I6" s="13">
        <f t="shared" si="1"/>
        <v>2050390</v>
      </c>
      <c r="J6" s="13">
        <f t="shared" si="1"/>
        <v>13172855</v>
      </c>
      <c r="K6" s="13">
        <f t="shared" si="1"/>
        <v>156053649</v>
      </c>
      <c r="L6" s="13">
        <f t="shared" si="1"/>
        <v>508804521</v>
      </c>
      <c r="M6" s="13"/>
      <c r="N6" s="13">
        <f t="shared" si="1"/>
        <v>3134337.6102641998</v>
      </c>
    </row>
    <row r="7" spans="1:17" ht="15" x14ac:dyDescent="0.25">
      <c r="A7" s="1"/>
      <c r="B7" s="19">
        <v>2025</v>
      </c>
      <c r="C7" s="13">
        <f>C3</f>
        <v>876082472</v>
      </c>
      <c r="D7" s="13">
        <f t="shared" ref="D7:N7" si="2">D3</f>
        <v>726073978</v>
      </c>
      <c r="E7" s="13">
        <f t="shared" si="2"/>
        <v>68888840</v>
      </c>
      <c r="F7" s="13">
        <f t="shared" si="2"/>
        <v>34281571</v>
      </c>
      <c r="G7" s="13">
        <f t="shared" si="2"/>
        <v>27948552</v>
      </c>
      <c r="H7" s="13">
        <f t="shared" si="2"/>
        <v>22041621</v>
      </c>
      <c r="I7" s="13">
        <f t="shared" si="2"/>
        <v>2079587</v>
      </c>
      <c r="J7" s="13">
        <f t="shared" si="2"/>
        <v>14345349</v>
      </c>
      <c r="K7" s="13">
        <f t="shared" si="2"/>
        <v>169585520</v>
      </c>
      <c r="L7" s="13">
        <f t="shared" si="2"/>
        <v>556488458</v>
      </c>
      <c r="M7" s="13"/>
      <c r="N7" s="13">
        <f t="shared" si="2"/>
        <v>3316782.5073716003</v>
      </c>
    </row>
    <row r="8" spans="1:17" s="44" customFormat="1" x14ac:dyDescent="0.2">
      <c r="A8" s="44" t="s">
        <v>9</v>
      </c>
      <c r="B8" s="49"/>
      <c r="C8" s="58">
        <f t="shared" ref="C8:L8" si="3">(C7-C6)/C6</f>
        <v>8.0021357211675873E-2</v>
      </c>
      <c r="D8" s="58">
        <f t="shared" si="3"/>
        <v>9.2073483883036281E-2</v>
      </c>
      <c r="E8" s="58">
        <f t="shared" si="3"/>
        <v>8.9449001375632414E-2</v>
      </c>
      <c r="F8" s="58">
        <f t="shared" si="3"/>
        <v>0.17502054392252075</v>
      </c>
      <c r="G8" s="58">
        <f t="shared" si="3"/>
        <v>8.7737544689278149E-3</v>
      </c>
      <c r="H8" s="58">
        <f t="shared" si="3"/>
        <v>6.3943824035860963E-2</v>
      </c>
      <c r="I8" s="58">
        <f t="shared" si="3"/>
        <v>1.4239730002584874E-2</v>
      </c>
      <c r="J8" s="58">
        <f t="shared" si="3"/>
        <v>8.9008343293841774E-2</v>
      </c>
      <c r="K8" s="58">
        <f t="shared" si="3"/>
        <v>8.6712941906279942E-2</v>
      </c>
      <c r="L8" s="58">
        <f t="shared" si="3"/>
        <v>9.3717596900047981E-2</v>
      </c>
      <c r="M8" s="58"/>
      <c r="N8" s="58">
        <f t="shared" ref="N8" si="4">(N7-N6)/N6</f>
        <v>5.8208438207146995E-2</v>
      </c>
    </row>
    <row r="10" spans="1:17" ht="15" x14ac:dyDescent="0.25">
      <c r="K10" s="15" t="s">
        <v>465</v>
      </c>
      <c r="L10" s="16">
        <v>2024</v>
      </c>
      <c r="M10" s="23">
        <f>M2</f>
        <v>6.1601999999999997</v>
      </c>
    </row>
    <row r="11" spans="1:17" ht="15" x14ac:dyDescent="0.25">
      <c r="K11" s="15"/>
      <c r="L11" s="16">
        <v>2025</v>
      </c>
      <c r="M11" s="23">
        <f>M3</f>
        <v>5.9602000000000004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-3.2466478361092059E-2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>
    <tabColor rgb="FF92D050"/>
    <pageSetUpPr fitToPage="1"/>
  </sheetPr>
  <dimension ref="A1:Q144"/>
  <sheetViews>
    <sheetView zoomScale="85" zoomScaleNormal="85" workbookViewId="0">
      <pane xSplit="2" ySplit="1" topLeftCell="C26" activePane="bottomRight" state="frozen"/>
      <selection pane="topRight"/>
      <selection pane="bottomLeft"/>
      <selection pane="bottomRight" activeCell="N58" sqref="N58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244</v>
      </c>
      <c r="B2" s="19">
        <v>2024</v>
      </c>
      <c r="C2" s="7">
        <v>10831270614</v>
      </c>
      <c r="D2" s="7">
        <v>8601406759</v>
      </c>
      <c r="E2" s="7">
        <v>120846274</v>
      </c>
      <c r="F2" s="7">
        <v>535046612</v>
      </c>
      <c r="G2" s="7">
        <v>317800325</v>
      </c>
      <c r="H2" s="7">
        <v>307314802</v>
      </c>
      <c r="I2" s="7">
        <v>10750968</v>
      </c>
      <c r="J2" s="7">
        <v>154172440</v>
      </c>
      <c r="K2" s="7">
        <v>1445931421</v>
      </c>
      <c r="L2" s="7">
        <v>7155475338</v>
      </c>
      <c r="M2" s="20">
        <v>4.6875999999999998</v>
      </c>
      <c r="N2" s="7">
        <v>33542006.194408797</v>
      </c>
    </row>
    <row r="3" spans="1:17" s="21" customFormat="1" x14ac:dyDescent="0.2">
      <c r="A3" s="8" t="s">
        <v>244</v>
      </c>
      <c r="B3" s="19">
        <v>2025</v>
      </c>
      <c r="C3" s="7">
        <v>12070387508</v>
      </c>
      <c r="D3" s="7">
        <v>9782687966</v>
      </c>
      <c r="E3" s="7">
        <v>127569091</v>
      </c>
      <c r="F3" s="7">
        <v>591627423</v>
      </c>
      <c r="G3" s="7">
        <v>345092351</v>
      </c>
      <c r="H3" s="7">
        <v>333437986</v>
      </c>
      <c r="I3" s="7">
        <v>10907007</v>
      </c>
      <c r="J3" s="7">
        <v>174076134</v>
      </c>
      <c r="K3" s="7">
        <v>1582709992</v>
      </c>
      <c r="L3" s="7">
        <v>8199977974</v>
      </c>
      <c r="M3" s="20">
        <v>4.4375999999999998</v>
      </c>
      <c r="N3" s="7">
        <v>36388222.257422403</v>
      </c>
    </row>
    <row r="4" spans="1:17" s="44" customFormat="1" x14ac:dyDescent="0.2">
      <c r="A4" s="44" t="s">
        <v>9</v>
      </c>
      <c r="B4" s="45"/>
      <c r="C4" s="58">
        <f>(C3-C2)/C2</f>
        <v>0.11440180364419801</v>
      </c>
      <c r="D4" s="58">
        <f t="shared" ref="D4:N4" si="0">(D3-D2)/D2</f>
        <v>0.13733581495421987</v>
      </c>
      <c r="E4" s="58">
        <f t="shared" si="0"/>
        <v>5.5631148379469274E-2</v>
      </c>
      <c r="F4" s="58">
        <f t="shared" si="0"/>
        <v>0.10574931180014649</v>
      </c>
      <c r="G4" s="58">
        <f t="shared" si="0"/>
        <v>8.5877904624546877E-2</v>
      </c>
      <c r="H4" s="58">
        <f t="shared" si="0"/>
        <v>8.5004639639843962E-2</v>
      </c>
      <c r="I4" s="58">
        <f t="shared" si="0"/>
        <v>1.4513948883486585E-2</v>
      </c>
      <c r="J4" s="58">
        <f t="shared" si="0"/>
        <v>0.12910020753384976</v>
      </c>
      <c r="K4" s="58">
        <f t="shared" si="0"/>
        <v>9.4595475977280116E-2</v>
      </c>
      <c r="L4" s="58">
        <f t="shared" si="0"/>
        <v>0.1459725017083135</v>
      </c>
      <c r="M4" s="58">
        <f t="shared" si="0"/>
        <v>-5.3332195579827636E-2</v>
      </c>
      <c r="N4" s="58">
        <f t="shared" si="0"/>
        <v>8.4855272118101538E-2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245</v>
      </c>
      <c r="B6" s="19">
        <v>2024</v>
      </c>
      <c r="C6" s="7">
        <v>13953279086</v>
      </c>
      <c r="D6" s="7">
        <v>12798331071</v>
      </c>
      <c r="E6" s="7">
        <v>604982043</v>
      </c>
      <c r="F6" s="7">
        <v>45027</v>
      </c>
      <c r="G6" s="7">
        <v>0</v>
      </c>
      <c r="H6" s="7">
        <v>0</v>
      </c>
      <c r="I6" s="7">
        <v>0</v>
      </c>
      <c r="J6" s="7">
        <v>4575419</v>
      </c>
      <c r="K6" s="7">
        <v>609602489</v>
      </c>
      <c r="L6" s="7">
        <v>12188728582</v>
      </c>
      <c r="M6" s="20">
        <v>1.885</v>
      </c>
      <c r="N6" s="7">
        <v>22975753.377069999</v>
      </c>
    </row>
    <row r="7" spans="1:17" s="21" customFormat="1" x14ac:dyDescent="0.2">
      <c r="A7" s="8" t="s">
        <v>245</v>
      </c>
      <c r="B7" s="19">
        <v>2025</v>
      </c>
      <c r="C7" s="7">
        <v>14851382574</v>
      </c>
      <c r="D7" s="7">
        <v>14054251267</v>
      </c>
      <c r="E7" s="7">
        <v>637521745</v>
      </c>
      <c r="F7" s="7">
        <v>146230</v>
      </c>
      <c r="G7" s="7"/>
      <c r="H7" s="7"/>
      <c r="I7" s="7">
        <v>0</v>
      </c>
      <c r="J7" s="7">
        <v>4630624</v>
      </c>
      <c r="K7" s="7">
        <v>642298599</v>
      </c>
      <c r="L7" s="7">
        <v>13411952668</v>
      </c>
      <c r="M7" s="20">
        <v>2.2250000000000001</v>
      </c>
      <c r="N7" s="7">
        <v>29841594.686300002</v>
      </c>
    </row>
    <row r="8" spans="1:17" s="44" customFormat="1" x14ac:dyDescent="0.2">
      <c r="A8" s="44" t="s">
        <v>9</v>
      </c>
      <c r="B8" s="45"/>
      <c r="C8" s="58">
        <f>(C7-C6)/C6</f>
        <v>6.4365048707519273E-2</v>
      </c>
      <c r="D8" s="58">
        <f t="shared" ref="D8:N8" si="1">(D7-D6)/D6</f>
        <v>9.8131560203643678E-2</v>
      </c>
      <c r="E8" s="58">
        <f t="shared" si="1"/>
        <v>5.3786227833542491E-2</v>
      </c>
      <c r="F8" s="58">
        <f t="shared" si="1"/>
        <v>2.247606991360739</v>
      </c>
      <c r="G8" s="58" t="e">
        <f t="shared" si="1"/>
        <v>#DIV/0!</v>
      </c>
      <c r="H8" s="58" t="e">
        <f t="shared" si="1"/>
        <v>#DIV/0!</v>
      </c>
      <c r="I8" s="58" t="e">
        <f t="shared" si="1"/>
        <v>#DIV/0!</v>
      </c>
      <c r="J8" s="58">
        <f t="shared" si="1"/>
        <v>1.2065561645829595E-2</v>
      </c>
      <c r="K8" s="58">
        <f t="shared" si="1"/>
        <v>5.3635132057343028E-2</v>
      </c>
      <c r="L8" s="58">
        <f t="shared" si="1"/>
        <v>0.10035698783271176</v>
      </c>
      <c r="M8" s="58">
        <f t="shared" si="1"/>
        <v>0.18037135278514593</v>
      </c>
      <c r="N8" s="58">
        <f t="shared" si="1"/>
        <v>0.29882986627468644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246</v>
      </c>
      <c r="B10" s="19">
        <v>2024</v>
      </c>
      <c r="C10" s="7">
        <v>1820500096</v>
      </c>
      <c r="D10" s="7">
        <v>1264220667</v>
      </c>
      <c r="E10" s="7">
        <v>3521497</v>
      </c>
      <c r="F10" s="7">
        <v>22849531</v>
      </c>
      <c r="G10" s="7">
        <v>55475000</v>
      </c>
      <c r="H10" s="7">
        <v>54543121</v>
      </c>
      <c r="I10" s="7">
        <v>2183339</v>
      </c>
      <c r="J10" s="7">
        <v>18208822</v>
      </c>
      <c r="K10" s="7">
        <v>156781310</v>
      </c>
      <c r="L10" s="7">
        <v>1107439357</v>
      </c>
      <c r="M10" s="20">
        <v>4.4017999999999997</v>
      </c>
      <c r="N10" s="7">
        <v>4874726.5616426002</v>
      </c>
    </row>
    <row r="11" spans="1:17" s="21" customFormat="1" x14ac:dyDescent="0.2">
      <c r="A11" s="8" t="s">
        <v>246</v>
      </c>
      <c r="B11" s="19">
        <v>2025</v>
      </c>
      <c r="C11" s="7">
        <v>1878651373</v>
      </c>
      <c r="D11" s="7">
        <v>1331395745</v>
      </c>
      <c r="E11" s="7">
        <v>3243974</v>
      </c>
      <c r="F11" s="7">
        <v>24137054</v>
      </c>
      <c r="G11" s="7">
        <v>56375000</v>
      </c>
      <c r="H11" s="7">
        <v>55969458</v>
      </c>
      <c r="I11" s="7">
        <v>2239589</v>
      </c>
      <c r="J11" s="7">
        <v>22431984</v>
      </c>
      <c r="K11" s="7">
        <v>164397059</v>
      </c>
      <c r="L11" s="7">
        <v>1166998686</v>
      </c>
      <c r="M11" s="20">
        <v>4.7845000000000004</v>
      </c>
      <c r="N11" s="7">
        <v>5583505.2131670006</v>
      </c>
    </row>
    <row r="12" spans="1:17" s="44" customFormat="1" x14ac:dyDescent="0.2">
      <c r="A12" s="44" t="s">
        <v>9</v>
      </c>
      <c r="B12" s="45"/>
      <c r="C12" s="58">
        <f>(C11-C10)/C10</f>
        <v>3.1942474009075801E-2</v>
      </c>
      <c r="D12" s="58">
        <f t="shared" ref="D12:N12" si="2">(D11-D10)/D10</f>
        <v>5.3135563872252378E-2</v>
      </c>
      <c r="E12" s="58">
        <f t="shared" si="2"/>
        <v>-7.8808245470605262E-2</v>
      </c>
      <c r="F12" s="58">
        <f t="shared" si="2"/>
        <v>5.6347896155942982E-2</v>
      </c>
      <c r="G12" s="58">
        <f t="shared" si="2"/>
        <v>1.622352410995944E-2</v>
      </c>
      <c r="H12" s="58">
        <f t="shared" si="2"/>
        <v>2.6150630434221028E-2</v>
      </c>
      <c r="I12" s="58">
        <f t="shared" si="2"/>
        <v>2.5763291912066794E-2</v>
      </c>
      <c r="J12" s="58">
        <f t="shared" si="2"/>
        <v>0.23192944606740623</v>
      </c>
      <c r="K12" s="58">
        <f t="shared" si="2"/>
        <v>4.8575617846285377E-2</v>
      </c>
      <c r="L12" s="58">
        <f t="shared" si="2"/>
        <v>5.3781120043758748E-2</v>
      </c>
      <c r="M12" s="58">
        <f t="shared" si="2"/>
        <v>8.6941705665864136E-2</v>
      </c>
      <c r="N12" s="58">
        <f t="shared" si="2"/>
        <v>0.14539864801884775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247</v>
      </c>
      <c r="B14" s="19">
        <v>2024</v>
      </c>
      <c r="C14" s="7">
        <v>545247172</v>
      </c>
      <c r="D14" s="7">
        <v>480470111</v>
      </c>
      <c r="E14" s="7">
        <v>8734432</v>
      </c>
      <c r="F14" s="7">
        <v>78173233</v>
      </c>
      <c r="G14" s="7">
        <v>6409526</v>
      </c>
      <c r="H14" s="7">
        <v>3523824</v>
      </c>
      <c r="I14" s="7">
        <v>321511</v>
      </c>
      <c r="J14" s="7">
        <v>2233462</v>
      </c>
      <c r="K14" s="7">
        <v>99395988</v>
      </c>
      <c r="L14" s="7">
        <v>381074123</v>
      </c>
      <c r="M14" s="20">
        <v>7.2938000000000001</v>
      </c>
      <c r="N14" s="7">
        <v>2779478.4383374001</v>
      </c>
    </row>
    <row r="15" spans="1:17" s="21" customFormat="1" x14ac:dyDescent="0.2">
      <c r="A15" s="8" t="s">
        <v>247</v>
      </c>
      <c r="B15" s="19">
        <v>2025</v>
      </c>
      <c r="C15" s="7">
        <v>597135261</v>
      </c>
      <c r="D15" s="7">
        <v>526893828</v>
      </c>
      <c r="E15" s="7">
        <v>9054120</v>
      </c>
      <c r="F15" s="7">
        <v>101269622</v>
      </c>
      <c r="G15" s="7">
        <v>6786414</v>
      </c>
      <c r="H15" s="7">
        <v>4050225</v>
      </c>
      <c r="I15" s="7">
        <v>355546</v>
      </c>
      <c r="J15" s="7">
        <v>2249004</v>
      </c>
      <c r="K15" s="7">
        <v>123764931</v>
      </c>
      <c r="L15" s="7">
        <v>403128897</v>
      </c>
      <c r="M15" s="20">
        <v>7.2938000000000001</v>
      </c>
      <c r="N15" s="7">
        <v>2940341.5489385999</v>
      </c>
    </row>
    <row r="16" spans="1:17" s="44" customFormat="1" x14ac:dyDescent="0.2">
      <c r="A16" s="44" t="s">
        <v>9</v>
      </c>
      <c r="B16" s="45"/>
      <c r="C16" s="58">
        <f>(C15-C14)/C14</f>
        <v>9.5164343190761197E-2</v>
      </c>
      <c r="D16" s="58">
        <f t="shared" ref="D16:N16" si="3">(D15-D14)/D14</f>
        <v>9.6621446240180375E-2</v>
      </c>
      <c r="E16" s="58">
        <f t="shared" si="3"/>
        <v>3.66008917351466E-2</v>
      </c>
      <c r="F16" s="58">
        <f t="shared" si="3"/>
        <v>0.29545137272242533</v>
      </c>
      <c r="G16" s="58">
        <f t="shared" si="3"/>
        <v>5.8801228047128604E-2</v>
      </c>
      <c r="H16" s="58">
        <f t="shared" si="3"/>
        <v>0.14938345388418944</v>
      </c>
      <c r="I16" s="58">
        <f t="shared" si="3"/>
        <v>0.10585951958097857</v>
      </c>
      <c r="J16" s="58">
        <f t="shared" si="3"/>
        <v>6.9587035731971262E-3</v>
      </c>
      <c r="K16" s="58">
        <f t="shared" si="3"/>
        <v>0.24517028795971121</v>
      </c>
      <c r="L16" s="58">
        <f t="shared" si="3"/>
        <v>5.7875286378340628E-2</v>
      </c>
      <c r="M16" s="58">
        <f t="shared" si="3"/>
        <v>0</v>
      </c>
      <c r="N16" s="58">
        <f t="shared" si="3"/>
        <v>5.7875286378340551E-2</v>
      </c>
      <c r="P16" s="59"/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248</v>
      </c>
      <c r="B18" s="19">
        <v>2024</v>
      </c>
      <c r="C18" s="7">
        <v>807467648</v>
      </c>
      <c r="D18" s="7">
        <v>601637481</v>
      </c>
      <c r="E18" s="7">
        <v>2297486</v>
      </c>
      <c r="F18" s="7">
        <v>10081473</v>
      </c>
      <c r="G18" s="7">
        <v>20050000</v>
      </c>
      <c r="H18" s="7">
        <v>19359046</v>
      </c>
      <c r="I18" s="7">
        <v>552318</v>
      </c>
      <c r="J18" s="7">
        <v>7617807</v>
      </c>
      <c r="K18" s="7">
        <v>59958130</v>
      </c>
      <c r="L18" s="7">
        <v>541679351</v>
      </c>
      <c r="M18" s="20">
        <v>5.25</v>
      </c>
      <c r="N18" s="7">
        <v>2843816.5927499998</v>
      </c>
    </row>
    <row r="19" spans="1:14" s="21" customFormat="1" x14ac:dyDescent="0.2">
      <c r="A19" s="8" t="s">
        <v>248</v>
      </c>
      <c r="B19" s="19">
        <v>2025</v>
      </c>
      <c r="C19" s="7">
        <v>870317401</v>
      </c>
      <c r="D19" s="7">
        <v>658015515</v>
      </c>
      <c r="E19" s="7">
        <v>2448071</v>
      </c>
      <c r="F19" s="7">
        <v>10090903</v>
      </c>
      <c r="G19" s="7">
        <v>20675000</v>
      </c>
      <c r="H19" s="7">
        <v>20161764</v>
      </c>
      <c r="I19" s="7">
        <v>568200</v>
      </c>
      <c r="J19" s="7">
        <v>9417927</v>
      </c>
      <c r="K19" s="7">
        <v>63361865</v>
      </c>
      <c r="L19" s="7">
        <v>594653650</v>
      </c>
      <c r="M19" s="20">
        <v>5.25</v>
      </c>
      <c r="N19" s="7">
        <v>3121931.6625000001</v>
      </c>
    </row>
    <row r="20" spans="1:14" s="44" customFormat="1" x14ac:dyDescent="0.2">
      <c r="A20" s="44" t="s">
        <v>9</v>
      </c>
      <c r="B20" s="45"/>
      <c r="C20" s="58">
        <f>(C19-C18)/C18</f>
        <v>7.783562989262946E-2</v>
      </c>
      <c r="D20" s="58">
        <f t="shared" ref="D20:N20" si="4">(D19-D18)/D18</f>
        <v>9.3707649174869137E-2</v>
      </c>
      <c r="E20" s="58">
        <f t="shared" si="4"/>
        <v>6.5543380895465742E-2</v>
      </c>
      <c r="F20" s="58">
        <f t="shared" si="4"/>
        <v>9.3537918516470753E-4</v>
      </c>
      <c r="G20" s="58">
        <f t="shared" si="4"/>
        <v>3.117206982543641E-2</v>
      </c>
      <c r="H20" s="58">
        <f t="shared" si="4"/>
        <v>4.1464749864223681E-2</v>
      </c>
      <c r="I20" s="58">
        <f t="shared" si="4"/>
        <v>2.8755173649962523E-2</v>
      </c>
      <c r="J20" s="58">
        <f t="shared" si="4"/>
        <v>0.23630422771277876</v>
      </c>
      <c r="K20" s="58">
        <f t="shared" si="4"/>
        <v>5.6768531640329675E-2</v>
      </c>
      <c r="L20" s="58">
        <f t="shared" si="4"/>
        <v>9.7796415724918415E-2</v>
      </c>
      <c r="M20" s="58">
        <f t="shared" si="4"/>
        <v>0</v>
      </c>
      <c r="N20" s="58">
        <f t="shared" si="4"/>
        <v>9.7796415724918512E-2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249</v>
      </c>
      <c r="B22" s="19">
        <v>2024</v>
      </c>
      <c r="C22" s="7">
        <v>4005083800</v>
      </c>
      <c r="D22" s="7">
        <v>3625641563</v>
      </c>
      <c r="E22" s="7">
        <v>360749785</v>
      </c>
      <c r="F22" s="7">
        <v>14870234</v>
      </c>
      <c r="G22" s="7">
        <v>0</v>
      </c>
      <c r="H22" s="7">
        <v>0</v>
      </c>
      <c r="I22" s="7">
        <v>0</v>
      </c>
      <c r="J22" s="7">
        <v>4198445</v>
      </c>
      <c r="K22" s="7">
        <v>379818464</v>
      </c>
      <c r="L22" s="7">
        <v>3245823099</v>
      </c>
      <c r="M22" s="20">
        <v>1.9242999999999999</v>
      </c>
      <c r="N22" s="7">
        <v>6245937.3894056994</v>
      </c>
    </row>
    <row r="23" spans="1:14" s="21" customFormat="1" x14ac:dyDescent="0.2">
      <c r="A23" s="8" t="s">
        <v>249</v>
      </c>
      <c r="B23" s="19">
        <v>2025</v>
      </c>
      <c r="C23" s="7">
        <v>4170377169</v>
      </c>
      <c r="D23" s="7">
        <v>3838921299</v>
      </c>
      <c r="E23" s="7">
        <v>371684369</v>
      </c>
      <c r="F23" s="7">
        <v>16683922</v>
      </c>
      <c r="G23" s="7"/>
      <c r="H23" s="7"/>
      <c r="I23" s="7">
        <v>0</v>
      </c>
      <c r="J23" s="7">
        <v>4315906</v>
      </c>
      <c r="K23" s="7">
        <v>392684197</v>
      </c>
      <c r="L23" s="7">
        <v>3446237102</v>
      </c>
      <c r="M23" s="20">
        <v>2.6193</v>
      </c>
      <c r="N23" s="7">
        <v>9026728.8412686009</v>
      </c>
    </row>
    <row r="24" spans="1:14" s="44" customFormat="1" x14ac:dyDescent="0.2">
      <c r="A24" s="44" t="s">
        <v>9</v>
      </c>
      <c r="B24" s="45"/>
      <c r="C24" s="58">
        <f>(C23-C22)/C22</f>
        <v>4.1270889013608154E-2</v>
      </c>
      <c r="D24" s="58">
        <f t="shared" ref="D24:N24" si="5">(D23-D22)/D22</f>
        <v>5.8825378155562588E-2</v>
      </c>
      <c r="E24" s="58">
        <f t="shared" si="5"/>
        <v>3.0310715223295284E-2</v>
      </c>
      <c r="F24" s="58">
        <f t="shared" si="5"/>
        <v>0.12196768389791311</v>
      </c>
      <c r="G24" s="58" t="e">
        <f t="shared" si="5"/>
        <v>#DIV/0!</v>
      </c>
      <c r="H24" s="58" t="e">
        <f t="shared" si="5"/>
        <v>#DIV/0!</v>
      </c>
      <c r="I24" s="58" t="e">
        <f t="shared" si="5"/>
        <v>#DIV/0!</v>
      </c>
      <c r="J24" s="58">
        <f t="shared" si="5"/>
        <v>2.7977263010471733E-2</v>
      </c>
      <c r="K24" s="58">
        <f t="shared" si="5"/>
        <v>3.3873374307574471E-2</v>
      </c>
      <c r="L24" s="58">
        <f t="shared" si="5"/>
        <v>6.1745202029570005E-2</v>
      </c>
      <c r="M24" s="58">
        <f t="shared" si="5"/>
        <v>0.36117029569193998</v>
      </c>
      <c r="N24" s="58">
        <f t="shared" si="5"/>
        <v>0.44521603059608855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250</v>
      </c>
      <c r="B26" s="19">
        <v>2024</v>
      </c>
      <c r="C26" s="7">
        <v>5671200938</v>
      </c>
      <c r="D26" s="7">
        <v>4585610588</v>
      </c>
      <c r="E26" s="7">
        <v>80023926</v>
      </c>
      <c r="F26" s="7">
        <v>254346846</v>
      </c>
      <c r="G26" s="7">
        <v>91400001</v>
      </c>
      <c r="H26" s="7">
        <v>87886979</v>
      </c>
      <c r="I26" s="7">
        <v>0</v>
      </c>
      <c r="J26" s="7">
        <v>25561582</v>
      </c>
      <c r="K26" s="7">
        <v>539219334</v>
      </c>
      <c r="L26" s="7">
        <v>4046391254</v>
      </c>
      <c r="M26" s="20">
        <v>5.0465</v>
      </c>
      <c r="N26" s="7">
        <v>20420113.463311002</v>
      </c>
    </row>
    <row r="27" spans="1:14" s="21" customFormat="1" x14ac:dyDescent="0.2">
      <c r="A27" s="8" t="s">
        <v>250</v>
      </c>
      <c r="B27" s="19">
        <v>2025</v>
      </c>
      <c r="C27" s="7">
        <v>5873765258</v>
      </c>
      <c r="D27" s="7">
        <v>4780446637</v>
      </c>
      <c r="E27" s="7">
        <v>89698390</v>
      </c>
      <c r="F27" s="7">
        <v>251456096</v>
      </c>
      <c r="G27" s="7">
        <v>93175001</v>
      </c>
      <c r="H27" s="7">
        <v>91813317</v>
      </c>
      <c r="I27" s="7">
        <v>0</v>
      </c>
      <c r="J27" s="7">
        <v>30707001</v>
      </c>
      <c r="K27" s="7">
        <v>556849805</v>
      </c>
      <c r="L27" s="7">
        <v>4223596832</v>
      </c>
      <c r="M27" s="20">
        <v>5.0465</v>
      </c>
      <c r="N27" s="7">
        <v>21314381.412687998</v>
      </c>
    </row>
    <row r="28" spans="1:14" s="44" customFormat="1" x14ac:dyDescent="0.2">
      <c r="A28" s="44" t="s">
        <v>9</v>
      </c>
      <c r="B28" s="45"/>
      <c r="C28" s="58">
        <f>(C27-C26)/C26</f>
        <v>3.571806434201856E-2</v>
      </c>
      <c r="D28" s="58">
        <f t="shared" ref="D28:N28" si="6">(D27-D26)/D26</f>
        <v>4.248857273442775E-2</v>
      </c>
      <c r="E28" s="58">
        <f t="shared" si="6"/>
        <v>0.12089464343451482</v>
      </c>
      <c r="F28" s="58">
        <f t="shared" si="6"/>
        <v>-1.1365385674961348E-2</v>
      </c>
      <c r="G28" s="58">
        <f t="shared" si="6"/>
        <v>1.9420131078554365E-2</v>
      </c>
      <c r="H28" s="58">
        <f t="shared" si="6"/>
        <v>4.4674854508311178E-2</v>
      </c>
      <c r="I28" s="58" t="e">
        <f t="shared" si="6"/>
        <v>#DIV/0!</v>
      </c>
      <c r="J28" s="58">
        <f t="shared" si="6"/>
        <v>0.20129501374367204</v>
      </c>
      <c r="K28" s="58">
        <f t="shared" si="6"/>
        <v>3.2696288668313957E-2</v>
      </c>
      <c r="L28" s="58">
        <f t="shared" si="6"/>
        <v>4.3793485818956847E-2</v>
      </c>
      <c r="M28" s="58">
        <f t="shared" si="6"/>
        <v>0</v>
      </c>
      <c r="N28" s="58">
        <f t="shared" si="6"/>
        <v>4.3793485818956673E-2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251</v>
      </c>
      <c r="B30" s="19">
        <v>2024</v>
      </c>
      <c r="C30" s="7">
        <v>1216147392</v>
      </c>
      <c r="D30" s="7">
        <v>962195807</v>
      </c>
      <c r="E30" s="7">
        <v>9955940</v>
      </c>
      <c r="F30" s="7">
        <v>23669715</v>
      </c>
      <c r="G30" s="7">
        <v>32550000</v>
      </c>
      <c r="H30" s="7">
        <v>32416654</v>
      </c>
      <c r="I30" s="7">
        <v>900000</v>
      </c>
      <c r="J30" s="7">
        <v>16895551</v>
      </c>
      <c r="K30" s="7">
        <v>116387860</v>
      </c>
      <c r="L30" s="7">
        <v>845807947</v>
      </c>
      <c r="M30" s="20">
        <v>6.7</v>
      </c>
      <c r="N30" s="7">
        <v>5666913.2449000003</v>
      </c>
    </row>
    <row r="31" spans="1:14" s="21" customFormat="1" x14ac:dyDescent="0.2">
      <c r="A31" s="8" t="s">
        <v>251</v>
      </c>
      <c r="B31" s="19">
        <v>2025</v>
      </c>
      <c r="C31" s="7">
        <v>1331014921</v>
      </c>
      <c r="D31" s="7">
        <v>1049463256</v>
      </c>
      <c r="E31" s="7">
        <v>10556146</v>
      </c>
      <c r="F31" s="7">
        <v>26038288</v>
      </c>
      <c r="G31" s="7">
        <v>34875000</v>
      </c>
      <c r="H31" s="7">
        <v>34734695</v>
      </c>
      <c r="I31" s="7">
        <v>836742</v>
      </c>
      <c r="J31" s="7">
        <v>18437816</v>
      </c>
      <c r="K31" s="7">
        <v>125478687</v>
      </c>
      <c r="L31" s="7">
        <v>923984569</v>
      </c>
      <c r="M31" s="20">
        <v>6.7</v>
      </c>
      <c r="N31" s="7">
        <v>6190696.6123000002</v>
      </c>
    </row>
    <row r="32" spans="1:14" s="44" customFormat="1" x14ac:dyDescent="0.2">
      <c r="A32" s="44" t="s">
        <v>9</v>
      </c>
      <c r="B32" s="45"/>
      <c r="C32" s="58">
        <f>(C31-C30)/C30</f>
        <v>9.445197987975458E-2</v>
      </c>
      <c r="D32" s="58">
        <f t="shared" ref="D32:N32" si="7">(D31-D30)/D30</f>
        <v>9.069614351374948E-2</v>
      </c>
      <c r="E32" s="58">
        <f t="shared" si="7"/>
        <v>6.0286221090123084E-2</v>
      </c>
      <c r="F32" s="58">
        <f t="shared" si="7"/>
        <v>0.10006766029924737</v>
      </c>
      <c r="G32" s="58">
        <f t="shared" si="7"/>
        <v>7.1428571428571425E-2</v>
      </c>
      <c r="H32" s="58">
        <f t="shared" si="7"/>
        <v>7.1507719458029195E-2</v>
      </c>
      <c r="I32" s="58">
        <f t="shared" si="7"/>
        <v>-7.0286666666666664E-2</v>
      </c>
      <c r="J32" s="58">
        <f t="shared" si="7"/>
        <v>9.1282314498059278E-2</v>
      </c>
      <c r="K32" s="58">
        <f t="shared" si="7"/>
        <v>7.8108034635227419E-2</v>
      </c>
      <c r="L32" s="58">
        <f t="shared" si="7"/>
        <v>9.2428337044225012E-2</v>
      </c>
      <c r="M32" s="58">
        <f t="shared" si="7"/>
        <v>0</v>
      </c>
      <c r="N32" s="58">
        <f t="shared" si="7"/>
        <v>9.2428337044224984E-2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252</v>
      </c>
      <c r="B34" s="19">
        <v>2024</v>
      </c>
      <c r="C34" s="7">
        <v>7962342181</v>
      </c>
      <c r="D34" s="7">
        <v>6170866842</v>
      </c>
      <c r="E34" s="7">
        <v>69749889</v>
      </c>
      <c r="F34" s="7">
        <v>456903739</v>
      </c>
      <c r="G34" s="7">
        <v>268383730</v>
      </c>
      <c r="H34" s="7">
        <v>254802856</v>
      </c>
      <c r="I34" s="7">
        <v>9817156</v>
      </c>
      <c r="J34" s="7">
        <v>95630680</v>
      </c>
      <c r="K34" s="7">
        <v>1155288050</v>
      </c>
      <c r="L34" s="7">
        <v>5015578792</v>
      </c>
      <c r="M34" s="20">
        <v>4.95</v>
      </c>
      <c r="N34" s="7">
        <v>24827115.020400003</v>
      </c>
    </row>
    <row r="35" spans="1:14" s="21" customFormat="1" x14ac:dyDescent="0.2">
      <c r="A35" s="8" t="s">
        <v>252</v>
      </c>
      <c r="B35" s="19">
        <v>2025</v>
      </c>
      <c r="C35" s="7">
        <v>8521270043</v>
      </c>
      <c r="D35" s="7">
        <v>6694819921</v>
      </c>
      <c r="E35" s="7">
        <v>76167665</v>
      </c>
      <c r="F35" s="7">
        <v>500617166</v>
      </c>
      <c r="G35" s="7">
        <v>279117019</v>
      </c>
      <c r="H35" s="7">
        <v>267001300</v>
      </c>
      <c r="I35" s="7">
        <v>9797440</v>
      </c>
      <c r="J35" s="7">
        <v>100609600</v>
      </c>
      <c r="K35" s="7">
        <v>1233310190</v>
      </c>
      <c r="L35" s="7">
        <v>5461509731</v>
      </c>
      <c r="M35" s="20">
        <v>4.95</v>
      </c>
      <c r="N35" s="7">
        <v>27034473.168450002</v>
      </c>
    </row>
    <row r="36" spans="1:14" s="44" customFormat="1" x14ac:dyDescent="0.2">
      <c r="A36" s="44" t="s">
        <v>9</v>
      </c>
      <c r="B36" s="45"/>
      <c r="C36" s="58">
        <f>(C35-C34)/C34</f>
        <v>7.0196413227973528E-2</v>
      </c>
      <c r="D36" s="58">
        <f t="shared" ref="D36:N36" si="8">(D35-D34)/D34</f>
        <v>8.4907532833780108E-2</v>
      </c>
      <c r="E36" s="58">
        <f t="shared" si="8"/>
        <v>9.2011271874568867E-2</v>
      </c>
      <c r="F36" s="58">
        <f t="shared" si="8"/>
        <v>9.5673165414827122E-2</v>
      </c>
      <c r="G36" s="58">
        <f t="shared" si="8"/>
        <v>3.9992323677743059E-2</v>
      </c>
      <c r="H36" s="58">
        <f t="shared" si="8"/>
        <v>4.7874047377239756E-2</v>
      </c>
      <c r="I36" s="58">
        <f t="shared" si="8"/>
        <v>-2.0083209434585739E-3</v>
      </c>
      <c r="J36" s="58">
        <f t="shared" si="8"/>
        <v>5.2064044718703247E-2</v>
      </c>
      <c r="K36" s="58">
        <f t="shared" si="8"/>
        <v>6.7534793595415449E-2</v>
      </c>
      <c r="L36" s="58">
        <f t="shared" si="8"/>
        <v>8.8909168311994885E-2</v>
      </c>
      <c r="M36" s="58">
        <f t="shared" si="8"/>
        <v>0</v>
      </c>
      <c r="N36" s="58">
        <f t="shared" si="8"/>
        <v>8.8909168311994843E-2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253</v>
      </c>
      <c r="B38" s="19">
        <v>2024</v>
      </c>
      <c r="C38" s="7">
        <v>87991291667</v>
      </c>
      <c r="D38" s="7">
        <v>75798605057</v>
      </c>
      <c r="E38" s="7">
        <v>13309769917</v>
      </c>
      <c r="F38" s="7">
        <v>6865677539</v>
      </c>
      <c r="G38" s="7">
        <v>1063010058</v>
      </c>
      <c r="H38" s="7">
        <v>959197652</v>
      </c>
      <c r="I38" s="7">
        <v>45104313</v>
      </c>
      <c r="J38" s="7">
        <v>455069226</v>
      </c>
      <c r="K38" s="7">
        <v>22697828705</v>
      </c>
      <c r="L38" s="7">
        <v>53100776352</v>
      </c>
      <c r="M38" s="20">
        <v>6.65</v>
      </c>
      <c r="N38" s="7">
        <v>353120162.74080002</v>
      </c>
    </row>
    <row r="39" spans="1:14" s="21" customFormat="1" x14ac:dyDescent="0.2">
      <c r="A39" s="8" t="s">
        <v>253</v>
      </c>
      <c r="B39" s="19">
        <v>2025</v>
      </c>
      <c r="C39" s="7">
        <v>92410309392</v>
      </c>
      <c r="D39" s="7">
        <v>80425982367</v>
      </c>
      <c r="E39" s="7">
        <v>13908962614</v>
      </c>
      <c r="F39" s="7">
        <v>7363190930</v>
      </c>
      <c r="G39" s="7">
        <v>1106896951</v>
      </c>
      <c r="H39" s="7">
        <v>1018737143</v>
      </c>
      <c r="I39" s="7">
        <v>43758849</v>
      </c>
      <c r="J39" s="7">
        <v>580794275</v>
      </c>
      <c r="K39" s="7">
        <v>24022340762</v>
      </c>
      <c r="L39" s="7">
        <v>56403641605</v>
      </c>
      <c r="M39" s="20">
        <v>6.65</v>
      </c>
      <c r="N39" s="7">
        <v>375084216.67325002</v>
      </c>
    </row>
    <row r="40" spans="1:14" s="44" customFormat="1" x14ac:dyDescent="0.2">
      <c r="A40" s="44" t="s">
        <v>9</v>
      </c>
      <c r="B40" s="45"/>
      <c r="C40" s="58">
        <f>(C39-C38)/C38</f>
        <v>5.0221080305578647E-2</v>
      </c>
      <c r="D40" s="58">
        <f t="shared" ref="D40:N40" si="9">(D39-D38)/D38</f>
        <v>6.1048317531968377E-2</v>
      </c>
      <c r="E40" s="58">
        <f t="shared" si="9"/>
        <v>4.5019012404915938E-2</v>
      </c>
      <c r="F40" s="58">
        <f t="shared" si="9"/>
        <v>7.2463844707810712E-2</v>
      </c>
      <c r="G40" s="58">
        <f t="shared" si="9"/>
        <v>4.1285491769072237E-2</v>
      </c>
      <c r="H40" s="58">
        <f t="shared" si="9"/>
        <v>6.2072181761345678E-2</v>
      </c>
      <c r="I40" s="58">
        <f t="shared" si="9"/>
        <v>-2.9830051950907665E-2</v>
      </c>
      <c r="J40" s="58">
        <f t="shared" si="9"/>
        <v>0.27627675486893943</v>
      </c>
      <c r="K40" s="58">
        <f t="shared" si="9"/>
        <v>5.8354130441923252E-2</v>
      </c>
      <c r="L40" s="58">
        <f t="shared" si="9"/>
        <v>6.2199942823916929E-2</v>
      </c>
      <c r="M40" s="58">
        <f t="shared" si="9"/>
        <v>0</v>
      </c>
      <c r="N40" s="58">
        <f t="shared" si="9"/>
        <v>6.2199942823916915E-2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ht="13.5" customHeight="1" x14ac:dyDescent="0.2">
      <c r="A42" s="8" t="s">
        <v>254</v>
      </c>
      <c r="B42" s="19">
        <v>2024</v>
      </c>
      <c r="C42" s="7">
        <v>1513553669</v>
      </c>
      <c r="D42" s="7">
        <v>1123351636</v>
      </c>
      <c r="E42" s="7">
        <v>14727610</v>
      </c>
      <c r="F42" s="7">
        <v>22569983</v>
      </c>
      <c r="G42" s="7">
        <v>22650000</v>
      </c>
      <c r="H42" s="7">
        <v>22650000</v>
      </c>
      <c r="I42" s="7">
        <v>200000</v>
      </c>
      <c r="J42" s="7">
        <v>10740840</v>
      </c>
      <c r="K42" s="7">
        <v>93538433</v>
      </c>
      <c r="L42" s="7">
        <v>1029813203</v>
      </c>
      <c r="M42" s="20">
        <v>3.7425000000000002</v>
      </c>
      <c r="N42" s="7">
        <v>3854075.9122274998</v>
      </c>
    </row>
    <row r="43" spans="1:14" s="21" customFormat="1" x14ac:dyDescent="0.2">
      <c r="A43" s="8" t="s">
        <v>254</v>
      </c>
      <c r="B43" s="19">
        <v>2025</v>
      </c>
      <c r="C43" s="7">
        <v>1734439403</v>
      </c>
      <c r="D43" s="7">
        <v>1332115834</v>
      </c>
      <c r="E43" s="7">
        <v>15884889</v>
      </c>
      <c r="F43" s="7">
        <v>24767287</v>
      </c>
      <c r="G43" s="7">
        <v>24075000</v>
      </c>
      <c r="H43" s="7">
        <v>24538788</v>
      </c>
      <c r="I43" s="7">
        <v>250000</v>
      </c>
      <c r="J43" s="7">
        <v>10069869</v>
      </c>
      <c r="K43" s="7">
        <v>99585833</v>
      </c>
      <c r="L43" s="7">
        <v>1232530001</v>
      </c>
      <c r="M43" s="20">
        <v>3.7425000000000002</v>
      </c>
      <c r="N43" s="7">
        <v>4612743.5287425006</v>
      </c>
    </row>
    <row r="44" spans="1:14" s="44" customFormat="1" x14ac:dyDescent="0.2">
      <c r="A44" s="44" t="s">
        <v>9</v>
      </c>
      <c r="B44" s="45"/>
      <c r="C44" s="58">
        <f>(C43-C42)/C42</f>
        <v>0.14593848802595713</v>
      </c>
      <c r="D44" s="58">
        <f t="shared" ref="D44:N44" si="10">(D43-D42)/D42</f>
        <v>0.18584047177192164</v>
      </c>
      <c r="E44" s="58">
        <f t="shared" si="10"/>
        <v>7.8578873286296966E-2</v>
      </c>
      <c r="F44" s="58">
        <f t="shared" si="10"/>
        <v>9.7355146434979598E-2</v>
      </c>
      <c r="G44" s="58">
        <f t="shared" si="10"/>
        <v>6.2913907284768214E-2</v>
      </c>
      <c r="H44" s="58">
        <f t="shared" si="10"/>
        <v>8.3390198675496685E-2</v>
      </c>
      <c r="I44" s="58">
        <f t="shared" si="10"/>
        <v>0.25</v>
      </c>
      <c r="J44" s="58">
        <f t="shared" si="10"/>
        <v>-6.2469136492117938E-2</v>
      </c>
      <c r="K44" s="58">
        <f t="shared" si="10"/>
        <v>6.4651499988245473E-2</v>
      </c>
      <c r="L44" s="58">
        <f t="shared" si="10"/>
        <v>0.19684812489241313</v>
      </c>
      <c r="M44" s="58">
        <f t="shared" si="10"/>
        <v>0</v>
      </c>
      <c r="N44" s="58">
        <f t="shared" si="10"/>
        <v>0.19684812489241335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255</v>
      </c>
      <c r="B46" s="19">
        <v>2024</v>
      </c>
      <c r="C46" s="7">
        <v>10033948092</v>
      </c>
      <c r="D46" s="7">
        <v>7403809277</v>
      </c>
      <c r="E46" s="7">
        <v>157870114</v>
      </c>
      <c r="F46" s="7">
        <v>549474902</v>
      </c>
      <c r="G46" s="7">
        <v>257631518</v>
      </c>
      <c r="H46" s="7">
        <v>250005935</v>
      </c>
      <c r="I46" s="7">
        <v>6132261</v>
      </c>
      <c r="J46" s="7">
        <v>98157239</v>
      </c>
      <c r="K46" s="7">
        <v>1319271969</v>
      </c>
      <c r="L46" s="7">
        <v>6084537308</v>
      </c>
      <c r="M46" s="20">
        <v>4.5</v>
      </c>
      <c r="N46" s="7">
        <v>27380417.886</v>
      </c>
    </row>
    <row r="47" spans="1:14" s="21" customFormat="1" x14ac:dyDescent="0.2">
      <c r="A47" s="8" t="s">
        <v>255</v>
      </c>
      <c r="B47" s="19">
        <v>2025</v>
      </c>
      <c r="C47" s="7">
        <v>10661599599</v>
      </c>
      <c r="D47" s="7">
        <v>7969532017</v>
      </c>
      <c r="E47" s="7">
        <v>169229931</v>
      </c>
      <c r="F47" s="7">
        <v>596095215</v>
      </c>
      <c r="G47" s="7">
        <v>264356515</v>
      </c>
      <c r="H47" s="7">
        <v>259331466</v>
      </c>
      <c r="I47" s="7">
        <v>5975045</v>
      </c>
      <c r="J47" s="7">
        <v>108854663</v>
      </c>
      <c r="K47" s="7">
        <v>1403842835</v>
      </c>
      <c r="L47" s="7">
        <v>6565689182</v>
      </c>
      <c r="M47" s="20">
        <v>4.8564999999999996</v>
      </c>
      <c r="N47" s="7">
        <v>31886269.512382995</v>
      </c>
    </row>
    <row r="48" spans="1:14" s="44" customFormat="1" x14ac:dyDescent="0.2">
      <c r="A48" s="44" t="s">
        <v>9</v>
      </c>
      <c r="B48" s="45"/>
      <c r="C48" s="58">
        <f>(C47-C46)/C46</f>
        <v>6.2552795893016669E-2</v>
      </c>
      <c r="D48" s="58">
        <f t="shared" ref="D48:N48" si="11">(D47-D46)/D46</f>
        <v>7.6409685721838191E-2</v>
      </c>
      <c r="E48" s="58">
        <f t="shared" si="11"/>
        <v>7.1956728934774825E-2</v>
      </c>
      <c r="F48" s="58">
        <f t="shared" si="11"/>
        <v>8.4845209181182948E-2</v>
      </c>
      <c r="G48" s="58">
        <f t="shared" si="11"/>
        <v>2.6103161027060361E-2</v>
      </c>
      <c r="H48" s="58">
        <f t="shared" si="11"/>
        <v>3.7301238468598757E-2</v>
      </c>
      <c r="I48" s="58">
        <f t="shared" si="11"/>
        <v>-2.5637525865255899E-2</v>
      </c>
      <c r="J48" s="58">
        <f t="shared" si="11"/>
        <v>0.1089825275138393</v>
      </c>
      <c r="K48" s="58">
        <f t="shared" si="11"/>
        <v>6.4104193818431687E-2</v>
      </c>
      <c r="L48" s="58">
        <f t="shared" si="11"/>
        <v>7.9077808162566043E-2</v>
      </c>
      <c r="M48" s="58">
        <f t="shared" si="11"/>
        <v>7.9222222222222138E-2</v>
      </c>
      <c r="N48" s="58">
        <f t="shared" si="11"/>
        <v>0.16456475007588917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256</v>
      </c>
      <c r="B50" s="19">
        <v>2024</v>
      </c>
      <c r="C50" s="7">
        <v>14232608877</v>
      </c>
      <c r="D50" s="7">
        <v>10776508086</v>
      </c>
      <c r="E50" s="7">
        <v>253471261</v>
      </c>
      <c r="F50" s="7">
        <v>946874149</v>
      </c>
      <c r="G50" s="7">
        <v>184136015</v>
      </c>
      <c r="H50" s="7">
        <v>181071329</v>
      </c>
      <c r="I50" s="7">
        <v>5580000</v>
      </c>
      <c r="J50" s="7">
        <v>69597666</v>
      </c>
      <c r="K50" s="7">
        <v>1640730420</v>
      </c>
      <c r="L50" s="7">
        <v>9135777666</v>
      </c>
      <c r="M50" s="20">
        <v>4.0922999999999998</v>
      </c>
      <c r="N50" s="7">
        <v>37386342.942571804</v>
      </c>
    </row>
    <row r="51" spans="1:14" s="21" customFormat="1" x14ac:dyDescent="0.2">
      <c r="A51" s="8" t="s">
        <v>256</v>
      </c>
      <c r="B51" s="19">
        <v>2025</v>
      </c>
      <c r="C51" s="7">
        <v>14976674501</v>
      </c>
      <c r="D51" s="7">
        <v>11594118477</v>
      </c>
      <c r="E51" s="7">
        <v>301706693</v>
      </c>
      <c r="F51" s="7">
        <v>1021873967</v>
      </c>
      <c r="G51" s="7">
        <v>188161036</v>
      </c>
      <c r="H51" s="7">
        <v>189035754</v>
      </c>
      <c r="I51" s="7">
        <v>5234973</v>
      </c>
      <c r="J51" s="7">
        <v>73287824</v>
      </c>
      <c r="K51" s="7">
        <v>1779300247</v>
      </c>
      <c r="L51" s="7">
        <v>9814818230</v>
      </c>
      <c r="M51" s="20">
        <v>4.0922999999999998</v>
      </c>
      <c r="N51" s="7">
        <v>40165180.642628998</v>
      </c>
    </row>
    <row r="52" spans="1:14" s="44" customFormat="1" x14ac:dyDescent="0.2">
      <c r="A52" s="44" t="s">
        <v>9</v>
      </c>
      <c r="B52" s="45"/>
      <c r="C52" s="58">
        <f>(C51-C50)/C50</f>
        <v>5.2278934272016388E-2</v>
      </c>
      <c r="D52" s="58">
        <f t="shared" ref="D52:N52" si="12">(D51-D50)/D50</f>
        <v>7.5869695867641557E-2</v>
      </c>
      <c r="E52" s="58">
        <f t="shared" si="12"/>
        <v>0.19029941228721783</v>
      </c>
      <c r="F52" s="58">
        <f t="shared" si="12"/>
        <v>7.9207799768541365E-2</v>
      </c>
      <c r="G52" s="58">
        <f t="shared" si="12"/>
        <v>2.1858955729002823E-2</v>
      </c>
      <c r="H52" s="58">
        <f t="shared" si="12"/>
        <v>4.3985014325487168E-2</v>
      </c>
      <c r="I52" s="58">
        <f t="shared" si="12"/>
        <v>-6.1832795698924733E-2</v>
      </c>
      <c r="J52" s="58">
        <f t="shared" si="12"/>
        <v>5.3021289535772648E-2</v>
      </c>
      <c r="K52" s="58">
        <f t="shared" si="12"/>
        <v>8.4456182021663259E-2</v>
      </c>
      <c r="L52" s="58">
        <f t="shared" si="12"/>
        <v>7.4327614881340529E-2</v>
      </c>
      <c r="M52" s="58">
        <f t="shared" si="12"/>
        <v>0</v>
      </c>
      <c r="N52" s="58">
        <f t="shared" si="12"/>
        <v>7.4327614881340348E-2</v>
      </c>
    </row>
    <row r="54" spans="1:14" ht="15" x14ac:dyDescent="0.25">
      <c r="A54" s="1" t="s">
        <v>10</v>
      </c>
      <c r="B54" s="19">
        <v>2024</v>
      </c>
      <c r="C54" s="13">
        <f>C2+C6+C10+C14+C18+C22+C26+C30+C34+C38+C42+C46+C50</f>
        <v>160583941232</v>
      </c>
      <c r="D54" s="13">
        <f t="shared" ref="D54:N54" si="13">D2+D6+D10+D14+D18+D22+D26+D30+D34+D38+D42+D46+D50</f>
        <v>134192654945</v>
      </c>
      <c r="E54" s="13">
        <f t="shared" si="13"/>
        <v>14996700174</v>
      </c>
      <c r="F54" s="13">
        <f t="shared" si="13"/>
        <v>9780582983</v>
      </c>
      <c r="G54" s="13">
        <f t="shared" si="13"/>
        <v>2319496173</v>
      </c>
      <c r="H54" s="13">
        <f t="shared" si="13"/>
        <v>2172772198</v>
      </c>
      <c r="I54" s="13">
        <f t="shared" si="13"/>
        <v>81541866</v>
      </c>
      <c r="J54" s="13">
        <f t="shared" si="13"/>
        <v>962659179</v>
      </c>
      <c r="K54" s="13">
        <f t="shared" si="13"/>
        <v>30313752573</v>
      </c>
      <c r="L54" s="13">
        <f t="shared" si="13"/>
        <v>103878902372</v>
      </c>
      <c r="M54" s="13"/>
      <c r="N54" s="13">
        <f t="shared" si="13"/>
        <v>545916859.76382482</v>
      </c>
    </row>
    <row r="55" spans="1:14" ht="15" x14ac:dyDescent="0.25">
      <c r="A55" s="1"/>
      <c r="B55" s="19">
        <v>2025</v>
      </c>
      <c r="C55" s="13">
        <f>C3+C7+C11+C15+C19+C23+C27+C31+C35+C39+C43+C47+C51</f>
        <v>169947324403</v>
      </c>
      <c r="D55" s="13">
        <f t="shared" ref="D55:N55" si="14">D3+D7+D11+D15+D19+D23+D27+D31+D35+D39+D43+D47+D51</f>
        <v>144038644129</v>
      </c>
      <c r="E55" s="13">
        <f t="shared" si="14"/>
        <v>15723727698</v>
      </c>
      <c r="F55" s="13">
        <f t="shared" si="14"/>
        <v>10527994103</v>
      </c>
      <c r="G55" s="13">
        <f t="shared" si="14"/>
        <v>2419585287</v>
      </c>
      <c r="H55" s="13">
        <f t="shared" si="14"/>
        <v>2298811896</v>
      </c>
      <c r="I55" s="13">
        <f t="shared" si="14"/>
        <v>79923391</v>
      </c>
      <c r="J55" s="13">
        <f t="shared" si="14"/>
        <v>1139882627</v>
      </c>
      <c r="K55" s="13">
        <f t="shared" si="14"/>
        <v>32189925002</v>
      </c>
      <c r="L55" s="13">
        <f t="shared" si="14"/>
        <v>111848719127</v>
      </c>
      <c r="M55" s="13"/>
      <c r="N55" s="13">
        <f t="shared" si="14"/>
        <v>593190285.76003921</v>
      </c>
    </row>
    <row r="56" spans="1:14" s="44" customFormat="1" x14ac:dyDescent="0.2">
      <c r="A56" s="44" t="s">
        <v>9</v>
      </c>
      <c r="B56" s="49"/>
      <c r="C56" s="58">
        <f t="shared" ref="C56:L56" si="15">(C55-C54)/C54</f>
        <v>5.8308340791514542E-2</v>
      </c>
      <c r="D56" s="58">
        <f t="shared" si="15"/>
        <v>7.3372042516302124E-2</v>
      </c>
      <c r="E56" s="58">
        <f t="shared" si="15"/>
        <v>4.8479166454261605E-2</v>
      </c>
      <c r="F56" s="58">
        <f t="shared" si="15"/>
        <v>7.6417849661835444E-2</v>
      </c>
      <c r="G56" s="58">
        <f t="shared" si="15"/>
        <v>4.3151230497848296E-2</v>
      </c>
      <c r="H56" s="58">
        <f t="shared" si="15"/>
        <v>5.8008703404810409E-2</v>
      </c>
      <c r="I56" s="58">
        <f t="shared" si="15"/>
        <v>-1.9848392971531948E-2</v>
      </c>
      <c r="J56" s="58">
        <f t="shared" si="15"/>
        <v>0.18409781142283171</v>
      </c>
      <c r="K56" s="58">
        <f t="shared" si="15"/>
        <v>6.1891790680876586E-2</v>
      </c>
      <c r="L56" s="58">
        <f t="shared" si="15"/>
        <v>7.6722188750698819E-2</v>
      </c>
      <c r="M56" s="58"/>
      <c r="N56" s="58">
        <f t="shared" ref="N56" si="16">(N55-N54)/N54</f>
        <v>8.6594552175336501E-2</v>
      </c>
    </row>
    <row r="58" spans="1:14" ht="15" x14ac:dyDescent="0.25">
      <c r="K58" s="15" t="s">
        <v>465</v>
      </c>
      <c r="L58" s="16">
        <v>2024</v>
      </c>
      <c r="M58" s="23">
        <f>(M2+M6+M10+M14+M18+M22+M26+M30+M34+M38+M42+M46+M50)/13</f>
        <v>4.701830769230769</v>
      </c>
    </row>
    <row r="59" spans="1:14" ht="15" x14ac:dyDescent="0.25">
      <c r="K59" s="15"/>
      <c r="L59" s="16">
        <v>2025</v>
      </c>
      <c r="M59" s="23">
        <f>(M3+M7+M11+M15+M19+M23+M27+M31+M35+M39+M43+M47+M51)/13</f>
        <v>4.8190769230769233</v>
      </c>
    </row>
    <row r="60" spans="1:14" s="44" customFormat="1" ht="15" x14ac:dyDescent="0.25">
      <c r="B60" s="49"/>
      <c r="J60" s="46"/>
      <c r="K60" s="48" t="s">
        <v>466</v>
      </c>
      <c r="L60" s="48"/>
      <c r="M60" s="58">
        <f t="shared" ref="M60" si="17">(M59-M58)/M58</f>
        <v>2.4936276867603208E-2</v>
      </c>
    </row>
    <row r="64" spans="1:14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4" sqref="N14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257</v>
      </c>
      <c r="B2" s="19">
        <v>2024</v>
      </c>
      <c r="C2" s="7">
        <v>10487837109</v>
      </c>
      <c r="D2" s="7">
        <v>8384400254</v>
      </c>
      <c r="E2" s="7">
        <v>999804042</v>
      </c>
      <c r="F2" s="7">
        <v>441467211</v>
      </c>
      <c r="G2" s="7">
        <v>269176285</v>
      </c>
      <c r="H2" s="7">
        <v>245723970</v>
      </c>
      <c r="I2" s="7">
        <v>23425119</v>
      </c>
      <c r="J2" s="7">
        <v>79372248</v>
      </c>
      <c r="K2" s="7">
        <v>2058968875</v>
      </c>
      <c r="L2" s="7">
        <v>6325431379</v>
      </c>
      <c r="M2" s="20">
        <v>4.6253000000000002</v>
      </c>
      <c r="N2" s="7">
        <v>29257017.757288702</v>
      </c>
    </row>
    <row r="3" spans="1:17" s="21" customFormat="1" x14ac:dyDescent="0.2">
      <c r="A3" s="8" t="s">
        <v>257</v>
      </c>
      <c r="B3" s="19">
        <v>2025</v>
      </c>
      <c r="C3" s="7">
        <v>11677056920</v>
      </c>
      <c r="D3" s="7">
        <v>9864750430</v>
      </c>
      <c r="E3" s="7">
        <v>1585222098</v>
      </c>
      <c r="F3" s="7">
        <v>573491160</v>
      </c>
      <c r="G3" s="7">
        <v>272864002</v>
      </c>
      <c r="H3" s="7">
        <v>258217536</v>
      </c>
      <c r="I3" s="7">
        <v>24049734</v>
      </c>
      <c r="J3" s="7">
        <v>84643071</v>
      </c>
      <c r="K3" s="7">
        <v>2798487601</v>
      </c>
      <c r="L3" s="7">
        <v>7066262829</v>
      </c>
      <c r="M3" s="20">
        <v>4.6253000000000002</v>
      </c>
      <c r="N3" s="7">
        <v>32683585.462973703</v>
      </c>
    </row>
    <row r="4" spans="1:17" s="44" customFormat="1" x14ac:dyDescent="0.2">
      <c r="A4" s="44" t="s">
        <v>9</v>
      </c>
      <c r="B4" s="45"/>
      <c r="C4" s="58">
        <f>(C3-C2)/C2</f>
        <v>0.11339037769565344</v>
      </c>
      <c r="D4" s="58">
        <f t="shared" ref="D4:N4" si="0">(D3-D2)/D2</f>
        <v>0.17656005571701563</v>
      </c>
      <c r="E4" s="58">
        <f t="shared" si="0"/>
        <v>0.58553279583560636</v>
      </c>
      <c r="F4" s="58">
        <f t="shared" si="0"/>
        <v>0.29905720223466381</v>
      </c>
      <c r="G4" s="58">
        <f t="shared" si="0"/>
        <v>1.3700007041853632E-2</v>
      </c>
      <c r="H4" s="58">
        <f t="shared" si="0"/>
        <v>5.0843904239378845E-2</v>
      </c>
      <c r="I4" s="58">
        <f t="shared" si="0"/>
        <v>2.666432558997886E-2</v>
      </c>
      <c r="J4" s="58">
        <f t="shared" si="0"/>
        <v>6.6406371657761282E-2</v>
      </c>
      <c r="K4" s="58">
        <f t="shared" si="0"/>
        <v>0.35916945369074604</v>
      </c>
      <c r="L4" s="58">
        <f t="shared" si="0"/>
        <v>0.11711951416618158</v>
      </c>
      <c r="M4" s="58">
        <f t="shared" si="0"/>
        <v>0</v>
      </c>
      <c r="N4" s="58">
        <f t="shared" si="0"/>
        <v>0.1171195141661816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258</v>
      </c>
      <c r="B6" s="19">
        <v>2024</v>
      </c>
      <c r="C6" s="7">
        <v>9090288456</v>
      </c>
      <c r="D6" s="7">
        <v>6849564474</v>
      </c>
      <c r="E6" s="7">
        <v>523572926</v>
      </c>
      <c r="F6" s="7">
        <v>132239391</v>
      </c>
      <c r="G6" s="7">
        <v>393337760</v>
      </c>
      <c r="H6" s="7">
        <v>365060781</v>
      </c>
      <c r="I6" s="7">
        <v>7079126</v>
      </c>
      <c r="J6" s="7">
        <v>187331661</v>
      </c>
      <c r="K6" s="7">
        <v>1608621645</v>
      </c>
      <c r="L6" s="7">
        <v>5240942829</v>
      </c>
      <c r="M6" s="20">
        <v>5.1128</v>
      </c>
      <c r="N6" s="7">
        <v>26795892.496111199</v>
      </c>
    </row>
    <row r="7" spans="1:17" s="21" customFormat="1" x14ac:dyDescent="0.2">
      <c r="A7" s="8" t="s">
        <v>258</v>
      </c>
      <c r="B7" s="19">
        <v>2025</v>
      </c>
      <c r="C7" s="7">
        <v>10523586692</v>
      </c>
      <c r="D7" s="7">
        <v>8451026650</v>
      </c>
      <c r="E7" s="7">
        <v>577475729</v>
      </c>
      <c r="F7" s="7">
        <v>170780261</v>
      </c>
      <c r="G7" s="7">
        <v>446892284</v>
      </c>
      <c r="H7" s="7">
        <v>426276151</v>
      </c>
      <c r="I7" s="7">
        <v>7833555</v>
      </c>
      <c r="J7" s="7">
        <v>267281196</v>
      </c>
      <c r="K7" s="7">
        <v>1896539176</v>
      </c>
      <c r="L7" s="7">
        <v>6554487474</v>
      </c>
      <c r="M7" s="20">
        <v>5.1128</v>
      </c>
      <c r="N7" s="7">
        <v>33511783.557067201</v>
      </c>
    </row>
    <row r="8" spans="1:17" s="44" customFormat="1" x14ac:dyDescent="0.2">
      <c r="A8" s="44" t="s">
        <v>9</v>
      </c>
      <c r="B8" s="45"/>
      <c r="C8" s="58">
        <f>(C7-C6)/C6</f>
        <v>0.15767357030941725</v>
      </c>
      <c r="D8" s="58">
        <f t="shared" ref="D8:N8" si="1">(D7-D6)/D6</f>
        <v>0.23380496410814572</v>
      </c>
      <c r="E8" s="58">
        <f t="shared" si="1"/>
        <v>0.10295185316744204</v>
      </c>
      <c r="F8" s="58">
        <f t="shared" si="1"/>
        <v>0.29144772755343373</v>
      </c>
      <c r="G8" s="58">
        <f t="shared" si="1"/>
        <v>0.13615403718168323</v>
      </c>
      <c r="H8" s="58">
        <f t="shared" si="1"/>
        <v>0.16768541893849725</v>
      </c>
      <c r="I8" s="58">
        <f t="shared" si="1"/>
        <v>0.10657092415080618</v>
      </c>
      <c r="J8" s="58">
        <f t="shared" si="1"/>
        <v>0.42678068711513745</v>
      </c>
      <c r="K8" s="58">
        <f t="shared" si="1"/>
        <v>0.17898399657552785</v>
      </c>
      <c r="L8" s="58">
        <f t="shared" si="1"/>
        <v>0.25063136306919637</v>
      </c>
      <c r="M8" s="58">
        <f t="shared" si="1"/>
        <v>0</v>
      </c>
      <c r="N8" s="58">
        <f t="shared" si="1"/>
        <v>0.25063136306919642</v>
      </c>
    </row>
    <row r="10" spans="1:17" ht="15" x14ac:dyDescent="0.25">
      <c r="A10" s="1" t="s">
        <v>10</v>
      </c>
      <c r="B10" s="19">
        <v>2024</v>
      </c>
      <c r="C10" s="13">
        <f>C2+C6</f>
        <v>19578125565</v>
      </c>
      <c r="D10" s="13">
        <f t="shared" ref="D10:N10" si="2">D2+D6</f>
        <v>15233964728</v>
      </c>
      <c r="E10" s="13">
        <f t="shared" si="2"/>
        <v>1523376968</v>
      </c>
      <c r="F10" s="13">
        <f t="shared" si="2"/>
        <v>573706602</v>
      </c>
      <c r="G10" s="13">
        <f t="shared" si="2"/>
        <v>662514045</v>
      </c>
      <c r="H10" s="13">
        <f t="shared" si="2"/>
        <v>610784751</v>
      </c>
      <c r="I10" s="13">
        <f t="shared" si="2"/>
        <v>30504245</v>
      </c>
      <c r="J10" s="13">
        <f t="shared" si="2"/>
        <v>266703909</v>
      </c>
      <c r="K10" s="13">
        <f t="shared" si="2"/>
        <v>3667590520</v>
      </c>
      <c r="L10" s="13">
        <f t="shared" si="2"/>
        <v>11566374208</v>
      </c>
      <c r="M10" s="13"/>
      <c r="N10" s="13">
        <f t="shared" si="2"/>
        <v>56052910.253399901</v>
      </c>
    </row>
    <row r="11" spans="1:17" ht="15" x14ac:dyDescent="0.25">
      <c r="A11" s="1"/>
      <c r="B11" s="19">
        <v>2025</v>
      </c>
      <c r="C11" s="13">
        <f>C3+C7</f>
        <v>22200643612</v>
      </c>
      <c r="D11" s="13">
        <f t="shared" ref="D11:N11" si="3">D3+D7</f>
        <v>18315777080</v>
      </c>
      <c r="E11" s="13">
        <f t="shared" si="3"/>
        <v>2162697827</v>
      </c>
      <c r="F11" s="13">
        <f t="shared" si="3"/>
        <v>744271421</v>
      </c>
      <c r="G11" s="13">
        <f t="shared" si="3"/>
        <v>719756286</v>
      </c>
      <c r="H11" s="13">
        <f t="shared" si="3"/>
        <v>684493687</v>
      </c>
      <c r="I11" s="13">
        <f t="shared" si="3"/>
        <v>31883289</v>
      </c>
      <c r="J11" s="13">
        <f t="shared" si="3"/>
        <v>351924267</v>
      </c>
      <c r="K11" s="13">
        <f t="shared" si="3"/>
        <v>4695026777</v>
      </c>
      <c r="L11" s="13">
        <f t="shared" si="3"/>
        <v>13620750303</v>
      </c>
      <c r="M11" s="13"/>
      <c r="N11" s="13">
        <f t="shared" si="3"/>
        <v>66195369.0200409</v>
      </c>
    </row>
    <row r="12" spans="1:17" s="44" customFormat="1" x14ac:dyDescent="0.2">
      <c r="A12" s="44" t="s">
        <v>9</v>
      </c>
      <c r="B12" s="49"/>
      <c r="C12" s="58">
        <f t="shared" ref="C12:L12" si="4">(C11-C10)/C10</f>
        <v>0.13395143668341264</v>
      </c>
      <c r="D12" s="58">
        <f t="shared" si="4"/>
        <v>0.20229877166090809</v>
      </c>
      <c r="E12" s="58">
        <f t="shared" si="4"/>
        <v>0.41967344421607405</v>
      </c>
      <c r="F12" s="58">
        <f t="shared" si="4"/>
        <v>0.2973032180654599</v>
      </c>
      <c r="G12" s="58">
        <f t="shared" si="4"/>
        <v>8.640155092862975E-2</v>
      </c>
      <c r="H12" s="58">
        <f t="shared" si="4"/>
        <v>0.12067907045701605</v>
      </c>
      <c r="I12" s="58">
        <f t="shared" si="4"/>
        <v>4.5208265275865703E-2</v>
      </c>
      <c r="J12" s="58">
        <f t="shared" si="4"/>
        <v>0.31953171709980449</v>
      </c>
      <c r="K12" s="58">
        <f t="shared" si="4"/>
        <v>0.2801393043735973</v>
      </c>
      <c r="L12" s="58">
        <f t="shared" si="4"/>
        <v>0.17761625709628778</v>
      </c>
      <c r="M12" s="58"/>
      <c r="N12" s="58">
        <f t="shared" ref="N12" si="5">(N11-N10)/N10</f>
        <v>0.18094437417771372</v>
      </c>
    </row>
    <row r="14" spans="1:17" ht="15" x14ac:dyDescent="0.25">
      <c r="K14" s="15" t="s">
        <v>465</v>
      </c>
      <c r="L14" s="16">
        <v>2024</v>
      </c>
      <c r="M14" s="23">
        <f>(M2+M6)/2</f>
        <v>4.8690499999999997</v>
      </c>
    </row>
    <row r="15" spans="1:17" ht="15" x14ac:dyDescent="0.25">
      <c r="K15" s="15"/>
      <c r="L15" s="16">
        <v>2025</v>
      </c>
      <c r="M15" s="23">
        <f>(M3+M7)/2</f>
        <v>4.8690499999999997</v>
      </c>
    </row>
    <row r="16" spans="1:17" s="44" customFormat="1" ht="15" x14ac:dyDescent="0.25">
      <c r="B16" s="49"/>
      <c r="J16" s="46"/>
      <c r="K16" s="48" t="s">
        <v>466</v>
      </c>
      <c r="L16" s="48"/>
      <c r="M16" s="58">
        <f t="shared" ref="M16" si="6">(M15-M14)/M14</f>
        <v>0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>
    <tabColor rgb="FF92D050"/>
    <pageSetUpPr fitToPage="1"/>
  </sheetPr>
  <dimension ref="A1:Q156"/>
  <sheetViews>
    <sheetView tabSelected="1" zoomScale="85" zoomScaleNormal="85" workbookViewId="0">
      <pane xSplit="2" ySplit="1" topLeftCell="C2" activePane="bottomRight" state="frozen"/>
      <selection pane="topRight"/>
      <selection pane="bottomLeft"/>
      <selection pane="bottomRight" activeCell="M1" sqref="M1:M104857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259</v>
      </c>
      <c r="B2" s="19">
        <v>2024</v>
      </c>
      <c r="C2" s="7">
        <v>1009452804</v>
      </c>
      <c r="D2" s="7">
        <v>809270841</v>
      </c>
      <c r="E2" s="7">
        <v>5016520</v>
      </c>
      <c r="F2" s="7">
        <v>941709</v>
      </c>
      <c r="G2" s="7">
        <v>20875000</v>
      </c>
      <c r="H2" s="7">
        <v>20851077</v>
      </c>
      <c r="I2" s="7">
        <v>0</v>
      </c>
      <c r="J2" s="7">
        <v>3014968</v>
      </c>
      <c r="K2" s="7">
        <v>50699274</v>
      </c>
      <c r="L2" s="7">
        <v>758571567</v>
      </c>
      <c r="M2" s="20">
        <v>5.86</v>
      </c>
      <c r="N2" s="7">
        <v>4445229.3826200003</v>
      </c>
    </row>
    <row r="3" spans="1:17" s="21" customFormat="1" x14ac:dyDescent="0.2">
      <c r="A3" s="8" t="s">
        <v>259</v>
      </c>
      <c r="B3" s="19">
        <v>2025</v>
      </c>
      <c r="C3" s="7">
        <v>1052264498</v>
      </c>
      <c r="D3" s="7">
        <v>838465317</v>
      </c>
      <c r="E3" s="7">
        <v>5095652</v>
      </c>
      <c r="F3" s="7">
        <v>1031520</v>
      </c>
      <c r="G3" s="7">
        <v>20875000</v>
      </c>
      <c r="H3" s="7">
        <v>21436460</v>
      </c>
      <c r="I3" s="7">
        <v>0</v>
      </c>
      <c r="J3" s="7">
        <v>3692076</v>
      </c>
      <c r="K3" s="7">
        <v>52130708</v>
      </c>
      <c r="L3" s="7">
        <v>786334609</v>
      </c>
      <c r="M3" s="20">
        <v>6.15</v>
      </c>
      <c r="N3" s="7">
        <v>4835957.8453500001</v>
      </c>
    </row>
    <row r="4" spans="1:17" s="44" customFormat="1" x14ac:dyDescent="0.2">
      <c r="A4" s="44" t="s">
        <v>9</v>
      </c>
      <c r="B4" s="45"/>
      <c r="C4" s="58">
        <f>(C3-C2)/C2</f>
        <v>4.2410793085478418E-2</v>
      </c>
      <c r="D4" s="58">
        <f t="shared" ref="D4:N4" si="0">(D3-D2)/D2</f>
        <v>3.6075037578179592E-2</v>
      </c>
      <c r="E4" s="58">
        <f t="shared" si="0"/>
        <v>1.5774281773021936E-2</v>
      </c>
      <c r="F4" s="58">
        <f t="shared" si="0"/>
        <v>9.537022583409524E-2</v>
      </c>
      <c r="G4" s="58">
        <f t="shared" si="0"/>
        <v>0</v>
      </c>
      <c r="H4" s="58">
        <f t="shared" si="0"/>
        <v>2.8074473083572613E-2</v>
      </c>
      <c r="I4" s="58" t="e">
        <f t="shared" si="0"/>
        <v>#DIV/0!</v>
      </c>
      <c r="J4" s="58">
        <f t="shared" si="0"/>
        <v>0.22458215145235372</v>
      </c>
      <c r="K4" s="58">
        <f t="shared" si="0"/>
        <v>2.8233816523684344E-2</v>
      </c>
      <c r="L4" s="58">
        <f t="shared" si="0"/>
        <v>3.6599107068825847E-2</v>
      </c>
      <c r="M4" s="58">
        <f t="shared" si="0"/>
        <v>4.9488054607508533E-2</v>
      </c>
      <c r="N4" s="58">
        <f t="shared" si="0"/>
        <v>8.7898380285542435E-2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260</v>
      </c>
      <c r="B6" s="19">
        <v>2024</v>
      </c>
      <c r="C6" s="7">
        <v>1173674969</v>
      </c>
      <c r="D6" s="7">
        <v>931094367</v>
      </c>
      <c r="E6" s="7">
        <v>161797994</v>
      </c>
      <c r="F6" s="7">
        <v>82082962</v>
      </c>
      <c r="G6" s="7">
        <v>38031292</v>
      </c>
      <c r="H6" s="7">
        <v>26433757</v>
      </c>
      <c r="I6" s="7">
        <v>0</v>
      </c>
      <c r="J6" s="7">
        <v>5674876</v>
      </c>
      <c r="K6" s="7">
        <v>314020881</v>
      </c>
      <c r="L6" s="7">
        <v>617073486</v>
      </c>
      <c r="M6" s="20">
        <v>6.5419</v>
      </c>
      <c r="N6" s="7">
        <v>4036833.0380634</v>
      </c>
    </row>
    <row r="7" spans="1:17" s="21" customFormat="1" x14ac:dyDescent="0.2">
      <c r="A7" s="8" t="s">
        <v>260</v>
      </c>
      <c r="B7" s="19">
        <v>2025</v>
      </c>
      <c r="C7" s="7">
        <v>1211555773</v>
      </c>
      <c r="D7" s="7">
        <v>983863655</v>
      </c>
      <c r="E7" s="7">
        <v>159108536</v>
      </c>
      <c r="F7" s="7">
        <v>82109573</v>
      </c>
      <c r="G7" s="7">
        <v>38499727</v>
      </c>
      <c r="H7" s="7">
        <v>28702980</v>
      </c>
      <c r="I7" s="7">
        <v>0</v>
      </c>
      <c r="J7" s="7">
        <v>5747522</v>
      </c>
      <c r="K7" s="7">
        <v>314168338</v>
      </c>
      <c r="L7" s="7">
        <v>669695317</v>
      </c>
      <c r="M7" s="20">
        <v>6.5419</v>
      </c>
      <c r="N7" s="7">
        <v>4381079.7942823004</v>
      </c>
    </row>
    <row r="8" spans="1:17" s="44" customFormat="1" x14ac:dyDescent="0.2">
      <c r="A8" s="44" t="s">
        <v>9</v>
      </c>
      <c r="B8" s="45"/>
      <c r="C8" s="58">
        <f>(C7-C6)/C6</f>
        <v>3.2275378618899384E-2</v>
      </c>
      <c r="D8" s="58">
        <f t="shared" ref="D8" si="1">(D7-D6)/D6</f>
        <v>5.6674478839372038E-2</v>
      </c>
      <c r="E8" s="58">
        <f t="shared" ref="E8" si="2">(E7-E6)/E6</f>
        <v>-1.6622319804533547E-2</v>
      </c>
      <c r="F8" s="58">
        <f t="shared" ref="F8" si="3">(F7-F6)/F6</f>
        <v>3.2419639047625984E-4</v>
      </c>
      <c r="G8" s="58">
        <f t="shared" ref="G8" si="4">(G7-G6)/G6</f>
        <v>1.2317094039297954E-2</v>
      </c>
      <c r="H8" s="58">
        <f t="shared" ref="H8" si="5">(H7-H6)/H6</f>
        <v>8.5845648047683881E-2</v>
      </c>
      <c r="I8" s="58" t="e">
        <f t="shared" ref="I8" si="6">(I7-I6)/I6</f>
        <v>#DIV/0!</v>
      </c>
      <c r="J8" s="58">
        <f t="shared" ref="J8" si="7">(J7-J6)/J6</f>
        <v>1.2801336980755175E-2</v>
      </c>
      <c r="K8" s="58">
        <f t="shared" ref="K8" si="8">(K7-K6)/K6</f>
        <v>4.6957705338072724E-4</v>
      </c>
      <c r="L8" s="58">
        <f t="shared" ref="L8" si="9">(L7-L6)/L6</f>
        <v>8.5276441451253668E-2</v>
      </c>
      <c r="M8" s="58">
        <f t="shared" ref="M8" si="10">(M7-M6)/M6</f>
        <v>0</v>
      </c>
      <c r="N8" s="58">
        <f t="shared" ref="N8" si="11">(N7-N6)/N6</f>
        <v>8.5276441451253779E-2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261</v>
      </c>
      <c r="B10" s="19">
        <v>2024</v>
      </c>
      <c r="C10" s="7">
        <v>56664015849</v>
      </c>
      <c r="D10" s="7">
        <v>42225201635</v>
      </c>
      <c r="E10" s="7">
        <v>2596877764</v>
      </c>
      <c r="F10" s="7">
        <v>916094646</v>
      </c>
      <c r="G10" s="7">
        <v>593145953</v>
      </c>
      <c r="H10" s="7">
        <v>585638966</v>
      </c>
      <c r="I10" s="7">
        <v>0</v>
      </c>
      <c r="J10" s="7">
        <v>136370393</v>
      </c>
      <c r="K10" s="7">
        <v>4828127722</v>
      </c>
      <c r="L10" s="7">
        <v>37397073913</v>
      </c>
      <c r="M10" s="20">
        <v>3.6547999999999998</v>
      </c>
      <c r="N10" s="7">
        <v>136678825.73723239</v>
      </c>
    </row>
    <row r="11" spans="1:17" s="21" customFormat="1" x14ac:dyDescent="0.2">
      <c r="A11" s="8" t="s">
        <v>261</v>
      </c>
      <c r="B11" s="19">
        <v>2025</v>
      </c>
      <c r="C11" s="7">
        <v>57887521278</v>
      </c>
      <c r="D11" s="7">
        <v>45145429470</v>
      </c>
      <c r="E11" s="7">
        <v>2693446299</v>
      </c>
      <c r="F11" s="7">
        <v>933168291</v>
      </c>
      <c r="G11" s="7">
        <v>591168276</v>
      </c>
      <c r="H11" s="7">
        <v>601448296</v>
      </c>
      <c r="I11" s="7">
        <v>0</v>
      </c>
      <c r="J11" s="7">
        <v>173338979</v>
      </c>
      <c r="K11" s="7">
        <v>4992570141</v>
      </c>
      <c r="L11" s="7">
        <v>40152859329</v>
      </c>
      <c r="M11" s="20">
        <v>3.6476000000000002</v>
      </c>
      <c r="N11" s="7">
        <v>146461569.68846041</v>
      </c>
    </row>
    <row r="12" spans="1:17" s="44" customFormat="1" x14ac:dyDescent="0.2">
      <c r="A12" s="44" t="s">
        <v>9</v>
      </c>
      <c r="B12" s="45"/>
      <c r="C12" s="58">
        <f>(C11-C10)/C10</f>
        <v>2.1592282344767701E-2</v>
      </c>
      <c r="D12" s="58">
        <f t="shared" ref="D12" si="12">(D11-D10)/D10</f>
        <v>6.9158410662969003E-2</v>
      </c>
      <c r="E12" s="58">
        <f t="shared" ref="E12" si="13">(E11-E10)/E10</f>
        <v>3.7186399890942266E-2</v>
      </c>
      <c r="F12" s="58">
        <f t="shared" ref="F12" si="14">(F11-F10)/F10</f>
        <v>1.8637424718668208E-2</v>
      </c>
      <c r="G12" s="58">
        <f t="shared" ref="G12" si="15">(G11-G10)/G10</f>
        <v>-3.3342164605479488E-3</v>
      </c>
      <c r="H12" s="58">
        <f t="shared" ref="H12" si="16">(H11-H10)/H10</f>
        <v>2.699501043788128E-2</v>
      </c>
      <c r="I12" s="58" t="e">
        <f t="shared" ref="I12" si="17">(I11-I10)/I10</f>
        <v>#DIV/0!</v>
      </c>
      <c r="J12" s="58">
        <f t="shared" ref="J12" si="18">(J11-J10)/J10</f>
        <v>0.27108953187514828</v>
      </c>
      <c r="K12" s="58">
        <f t="shared" ref="K12" si="19">(K11-K10)/K10</f>
        <v>3.4059252047268021E-2</v>
      </c>
      <c r="L12" s="58">
        <f t="shared" ref="L12" si="20">(L11-L10)/L10</f>
        <v>7.3689867351948934E-2</v>
      </c>
      <c r="M12" s="58">
        <f t="shared" ref="M12" si="21">(M11-M10)/M10</f>
        <v>-1.9700120389623652E-3</v>
      </c>
      <c r="N12" s="58">
        <f t="shared" ref="N12" si="22">(N11-N10)/N10</f>
        <v>7.1574685387153766E-2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262</v>
      </c>
      <c r="B14" s="19">
        <v>2024</v>
      </c>
      <c r="C14" s="7">
        <v>15429416006</v>
      </c>
      <c r="D14" s="7">
        <v>11626324556</v>
      </c>
      <c r="E14" s="7">
        <v>460536519</v>
      </c>
      <c r="F14" s="7">
        <v>399013899</v>
      </c>
      <c r="G14" s="7">
        <v>438781049</v>
      </c>
      <c r="H14" s="7">
        <v>383380012</v>
      </c>
      <c r="I14" s="7">
        <v>22807095</v>
      </c>
      <c r="J14" s="7">
        <v>71014439</v>
      </c>
      <c r="K14" s="7">
        <v>1775533013</v>
      </c>
      <c r="L14" s="7">
        <v>9850791543</v>
      </c>
      <c r="M14" s="20">
        <v>7.8</v>
      </c>
      <c r="N14" s="7">
        <v>76836174.035399988</v>
      </c>
    </row>
    <row r="15" spans="1:17" s="21" customFormat="1" x14ac:dyDescent="0.2">
      <c r="A15" s="8" t="s">
        <v>262</v>
      </c>
      <c r="B15" s="19">
        <v>2025</v>
      </c>
      <c r="C15" s="7">
        <v>15607260945</v>
      </c>
      <c r="D15" s="7">
        <v>12361628849</v>
      </c>
      <c r="E15" s="7">
        <v>467495509</v>
      </c>
      <c r="F15" s="7">
        <v>417010523</v>
      </c>
      <c r="G15" s="7">
        <v>438022557</v>
      </c>
      <c r="H15" s="7">
        <v>398337535</v>
      </c>
      <c r="I15" s="7">
        <v>38490233</v>
      </c>
      <c r="J15" s="7">
        <v>79232208</v>
      </c>
      <c r="K15" s="7">
        <v>1838588565</v>
      </c>
      <c r="L15" s="7">
        <v>10523040284</v>
      </c>
      <c r="M15" s="20">
        <v>7.75</v>
      </c>
      <c r="N15" s="7">
        <v>81553562.201000005</v>
      </c>
    </row>
    <row r="16" spans="1:17" s="58" customFormat="1" x14ac:dyDescent="0.2">
      <c r="A16" s="58" t="s">
        <v>9</v>
      </c>
      <c r="B16" s="75"/>
      <c r="C16" s="58">
        <f>(C15-C14)/C14</f>
        <v>1.1526355821298866E-2</v>
      </c>
      <c r="D16" s="58">
        <f t="shared" ref="D16" si="23">(D15-D14)/D14</f>
        <v>6.3244776064722133E-2</v>
      </c>
      <c r="E16" s="58">
        <f t="shared" ref="E16" si="24">(E15-E14)/E14</f>
        <v>1.5110614930409026E-2</v>
      </c>
      <c r="F16" s="58">
        <f t="shared" ref="F16" si="25">(F15-F14)/F14</f>
        <v>4.51027496663719E-2</v>
      </c>
      <c r="G16" s="58">
        <f t="shared" ref="G16" si="26">(G15-G14)/G14</f>
        <v>-1.7286343649723123E-3</v>
      </c>
      <c r="H16" s="58">
        <f t="shared" ref="H16" si="27">(H15-H14)/H14</f>
        <v>3.9014874359177595E-2</v>
      </c>
      <c r="I16" s="58">
        <f t="shared" ref="I16" si="28">(I15-I14)/I14</f>
        <v>0.68764294619722499</v>
      </c>
      <c r="J16" s="58">
        <f t="shared" ref="J16" si="29">(J15-J14)/J14</f>
        <v>0.11571969187843616</v>
      </c>
      <c r="K16" s="58">
        <f t="shared" ref="K16" si="30">(K15-K14)/K14</f>
        <v>3.5513590306867474E-2</v>
      </c>
      <c r="L16" s="58">
        <f t="shared" ref="L16" si="31">(L15-L14)/L14</f>
        <v>6.8243119150937864E-2</v>
      </c>
      <c r="M16" s="58">
        <f t="shared" ref="M16" si="32">(M15-M14)/M14</f>
        <v>-6.4102564102563875E-3</v>
      </c>
      <c r="N16" s="58">
        <f t="shared" ref="N16" si="33">(N15-N14)/N14</f>
        <v>6.1395406848688487E-2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263</v>
      </c>
      <c r="B18" s="19">
        <v>2024</v>
      </c>
      <c r="C18" s="7">
        <v>141822805</v>
      </c>
      <c r="D18" s="7">
        <v>103132315</v>
      </c>
      <c r="E18" s="7">
        <v>28672</v>
      </c>
      <c r="F18" s="7">
        <v>0</v>
      </c>
      <c r="G18" s="7">
        <v>3900000</v>
      </c>
      <c r="H18" s="7">
        <v>3443183</v>
      </c>
      <c r="I18" s="7">
        <v>0</v>
      </c>
      <c r="J18" s="7">
        <v>435234</v>
      </c>
      <c r="K18" s="7">
        <v>7807089</v>
      </c>
      <c r="L18" s="7">
        <v>95325226</v>
      </c>
      <c r="M18" s="20">
        <v>3.75</v>
      </c>
      <c r="N18" s="7">
        <v>357469.59749999997</v>
      </c>
    </row>
    <row r="19" spans="1:14" s="21" customFormat="1" x14ac:dyDescent="0.2">
      <c r="A19" s="8" t="s">
        <v>263</v>
      </c>
      <c r="B19" s="19">
        <v>2025</v>
      </c>
      <c r="C19" s="7">
        <v>141575611</v>
      </c>
      <c r="D19" s="7">
        <v>112328639</v>
      </c>
      <c r="E19" s="7">
        <v>28672</v>
      </c>
      <c r="F19" s="7">
        <v>0</v>
      </c>
      <c r="G19" s="7">
        <v>3725000</v>
      </c>
      <c r="H19" s="7">
        <v>3437310</v>
      </c>
      <c r="I19" s="7">
        <v>0</v>
      </c>
      <c r="J19" s="7">
        <v>440124</v>
      </c>
      <c r="K19" s="7">
        <v>7631106</v>
      </c>
      <c r="L19" s="7">
        <v>104697533</v>
      </c>
      <c r="M19" s="20">
        <v>3.75</v>
      </c>
      <c r="N19" s="7">
        <v>392615.74875000003</v>
      </c>
    </row>
    <row r="20" spans="1:14" s="58" customFormat="1" x14ac:dyDescent="0.2">
      <c r="A20" s="58" t="s">
        <v>9</v>
      </c>
      <c r="B20" s="75"/>
      <c r="C20" s="58">
        <f>(C19-C18)/C18</f>
        <v>-1.7429777954257779E-3</v>
      </c>
      <c r="D20" s="58">
        <f t="shared" ref="D20" si="34">(D19-D18)/D18</f>
        <v>8.9170150015540711E-2</v>
      </c>
      <c r="E20" s="58">
        <f t="shared" ref="E20" si="35">(E19-E18)/E18</f>
        <v>0</v>
      </c>
      <c r="F20" s="58" t="e">
        <f t="shared" ref="F20" si="36">(F19-F18)/F18</f>
        <v>#DIV/0!</v>
      </c>
      <c r="G20" s="58">
        <f t="shared" ref="G20" si="37">(G19-G18)/G18</f>
        <v>-4.4871794871794872E-2</v>
      </c>
      <c r="H20" s="58">
        <f t="shared" ref="H20" si="38">(H19-H18)/H18</f>
        <v>-1.7056891835258248E-3</v>
      </c>
      <c r="I20" s="58" t="e">
        <f t="shared" ref="I20" si="39">(I19-I18)/I18</f>
        <v>#DIV/0!</v>
      </c>
      <c r="J20" s="58">
        <f t="shared" ref="J20" si="40">(J19-J18)/J18</f>
        <v>1.1235335474710156E-2</v>
      </c>
      <c r="K20" s="58">
        <f t="shared" ref="K20" si="41">(K19-K18)/K18</f>
        <v>-2.2541436379167702E-2</v>
      </c>
      <c r="L20" s="58">
        <f t="shared" ref="L20" si="42">(L19-L18)/L18</f>
        <v>9.8319273850974137E-2</v>
      </c>
      <c r="M20" s="58">
        <f t="shared" ref="M20" si="43">(M19-M18)/M18</f>
        <v>0</v>
      </c>
      <c r="N20" s="58">
        <f t="shared" ref="N20" si="44">(N19-N18)/N18</f>
        <v>9.831927385097429E-2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264</v>
      </c>
      <c r="B22" s="19">
        <v>2024</v>
      </c>
      <c r="C22" s="7">
        <v>27630718685</v>
      </c>
      <c r="D22" s="7">
        <v>19963376792</v>
      </c>
      <c r="E22" s="7">
        <v>780141806</v>
      </c>
      <c r="F22" s="7">
        <v>270576225</v>
      </c>
      <c r="G22" s="7">
        <v>396161203</v>
      </c>
      <c r="H22" s="7">
        <v>359981298</v>
      </c>
      <c r="I22" s="7">
        <v>17679459</v>
      </c>
      <c r="J22" s="7">
        <v>74056362</v>
      </c>
      <c r="K22" s="7">
        <v>1898596353</v>
      </c>
      <c r="L22" s="7">
        <v>18064780439</v>
      </c>
      <c r="M22" s="20">
        <v>5.9062999999999999</v>
      </c>
      <c r="N22" s="7">
        <v>106696012.7068657</v>
      </c>
    </row>
    <row r="23" spans="1:14" s="21" customFormat="1" x14ac:dyDescent="0.2">
      <c r="A23" s="8" t="s">
        <v>264</v>
      </c>
      <c r="B23" s="19">
        <v>2025</v>
      </c>
      <c r="C23" s="7">
        <v>28561788581</v>
      </c>
      <c r="D23" s="7">
        <v>21702114239</v>
      </c>
      <c r="E23" s="7">
        <v>819281892</v>
      </c>
      <c r="F23" s="7">
        <v>373096436</v>
      </c>
      <c r="G23" s="7">
        <v>394077008</v>
      </c>
      <c r="H23" s="7">
        <v>372341864</v>
      </c>
      <c r="I23" s="7">
        <v>28631433</v>
      </c>
      <c r="J23" s="7">
        <v>83662419</v>
      </c>
      <c r="K23" s="7">
        <v>2071091052</v>
      </c>
      <c r="L23" s="7">
        <v>19631023187</v>
      </c>
      <c r="M23" s="20">
        <v>6.1611000000000002</v>
      </c>
      <c r="N23" s="7">
        <v>120948696.9574257</v>
      </c>
    </row>
    <row r="24" spans="1:14" s="58" customFormat="1" x14ac:dyDescent="0.2">
      <c r="A24" s="58" t="s">
        <v>9</v>
      </c>
      <c r="B24" s="75"/>
      <c r="C24" s="58">
        <f>(C23-C22)/C22</f>
        <v>3.3696911999087947E-2</v>
      </c>
      <c r="D24" s="58">
        <f t="shared" ref="D24" si="45">(D23-D22)/D22</f>
        <v>8.7096359754967448E-2</v>
      </c>
      <c r="E24" s="58">
        <f t="shared" ref="E24" si="46">(E23-E22)/E22</f>
        <v>5.0170476314661185E-2</v>
      </c>
      <c r="F24" s="58">
        <f t="shared" ref="F24" si="47">(F23-F22)/F22</f>
        <v>0.3788958582743181</v>
      </c>
      <c r="G24" s="58">
        <f t="shared" ref="G24" si="48">(G23-G22)/G22</f>
        <v>-5.2609770573621767E-3</v>
      </c>
      <c r="H24" s="58">
        <f t="shared" ref="H24" si="49">(H23-H22)/H22</f>
        <v>3.4336689346567112E-2</v>
      </c>
      <c r="I24" s="58">
        <f t="shared" ref="I24" si="50">(I23-I22)/I22</f>
        <v>0.61947449862577808</v>
      </c>
      <c r="J24" s="58">
        <f t="shared" ref="J24" si="51">(J23-J22)/J22</f>
        <v>0.12971278551328244</v>
      </c>
      <c r="K24" s="58">
        <f t="shared" ref="K24" si="52">(K23-K22)/K22</f>
        <v>9.0853802983155735E-2</v>
      </c>
      <c r="L24" s="58">
        <f t="shared" ref="L24" si="53">(L23-L22)/L22</f>
        <v>8.6701454982460971E-2</v>
      </c>
      <c r="M24" s="58">
        <f t="shared" ref="M24" si="54">(M23-M22)/M22</f>
        <v>4.3140375531212499E-2</v>
      </c>
      <c r="N24" s="58">
        <f t="shared" ref="N24" si="55">(N23-N22)/N22</f>
        <v>0.13358216384071928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265</v>
      </c>
      <c r="B26" s="19">
        <v>2024</v>
      </c>
      <c r="C26" s="7">
        <v>641428692</v>
      </c>
      <c r="D26" s="7">
        <v>383135498</v>
      </c>
      <c r="E26" s="7">
        <v>7315641</v>
      </c>
      <c r="F26" s="7">
        <v>1000</v>
      </c>
      <c r="G26" s="7">
        <v>2750000</v>
      </c>
      <c r="H26" s="7">
        <v>2750000</v>
      </c>
      <c r="I26" s="7">
        <v>0</v>
      </c>
      <c r="J26" s="7">
        <v>805147</v>
      </c>
      <c r="K26" s="7">
        <v>13621788</v>
      </c>
      <c r="L26" s="7">
        <v>369513710</v>
      </c>
      <c r="M26" s="20">
        <v>6.5452000000000004</v>
      </c>
      <c r="N26" s="7">
        <v>2418541.1346919998</v>
      </c>
    </row>
    <row r="27" spans="1:14" s="21" customFormat="1" x14ac:dyDescent="0.2">
      <c r="A27" s="8" t="s">
        <v>265</v>
      </c>
      <c r="B27" s="19">
        <v>2025</v>
      </c>
      <c r="C27" s="7">
        <v>634210991</v>
      </c>
      <c r="D27" s="7">
        <v>413538003</v>
      </c>
      <c r="E27" s="7">
        <v>7772406</v>
      </c>
      <c r="F27" s="7">
        <v>0</v>
      </c>
      <c r="G27" s="7">
        <v>2800000</v>
      </c>
      <c r="H27" s="7">
        <v>2880864</v>
      </c>
      <c r="I27" s="7">
        <v>0</v>
      </c>
      <c r="J27" s="7">
        <v>904693</v>
      </c>
      <c r="K27" s="7">
        <v>14357963</v>
      </c>
      <c r="L27" s="7">
        <v>399180040</v>
      </c>
      <c r="M27" s="20">
        <v>6.5452000000000004</v>
      </c>
      <c r="N27" s="7">
        <v>2612713.1978080003</v>
      </c>
    </row>
    <row r="28" spans="1:14" s="58" customFormat="1" x14ac:dyDescent="0.2">
      <c r="A28" s="58" t="s">
        <v>9</v>
      </c>
      <c r="B28" s="75"/>
      <c r="C28" s="58">
        <f>(C27-C26)/C26</f>
        <v>-1.1252538419344671E-2</v>
      </c>
      <c r="D28" s="58">
        <f t="shared" ref="D28" si="56">(D27-D26)/D26</f>
        <v>7.9351835469967338E-2</v>
      </c>
      <c r="E28" s="58">
        <f t="shared" ref="E28" si="57">(E27-E26)/E26</f>
        <v>6.2436770749138726E-2</v>
      </c>
      <c r="F28" s="58">
        <f t="shared" ref="F28" si="58">(F27-F26)/F26</f>
        <v>-1</v>
      </c>
      <c r="G28" s="58">
        <f t="shared" ref="G28" si="59">(G27-G26)/G26</f>
        <v>1.8181818181818181E-2</v>
      </c>
      <c r="H28" s="58">
        <f t="shared" ref="H28" si="60">(H27-H26)/H26</f>
        <v>4.7586909090909089E-2</v>
      </c>
      <c r="I28" s="58" t="e">
        <f t="shared" ref="I28" si="61">(I27-I26)/I26</f>
        <v>#DIV/0!</v>
      </c>
      <c r="J28" s="58">
        <f t="shared" ref="J28" si="62">(J27-J26)/J26</f>
        <v>0.12363705012873426</v>
      </c>
      <c r="K28" s="58">
        <f t="shared" ref="K28" si="63">(K27-K26)/K26</f>
        <v>5.4043933145927689E-2</v>
      </c>
      <c r="L28" s="58">
        <f t="shared" ref="L28" si="64">(L27-L26)/L26</f>
        <v>8.0284788350613562E-2</v>
      </c>
      <c r="M28" s="58">
        <f t="shared" ref="M28" si="65">(M27-M26)/M26</f>
        <v>0</v>
      </c>
      <c r="N28" s="58">
        <f t="shared" ref="N28" si="66">(N27-N26)/N26</f>
        <v>8.0284788350613784E-2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266</v>
      </c>
      <c r="B30" s="19">
        <v>2024</v>
      </c>
      <c r="C30" s="7">
        <v>5368101831</v>
      </c>
      <c r="D30" s="7">
        <v>3960491699</v>
      </c>
      <c r="E30" s="7">
        <v>303824217</v>
      </c>
      <c r="F30" s="7">
        <v>76869487</v>
      </c>
      <c r="G30" s="7">
        <v>217897324</v>
      </c>
      <c r="H30" s="7">
        <v>185643517</v>
      </c>
      <c r="I30" s="7">
        <v>2859514</v>
      </c>
      <c r="J30" s="7">
        <v>32116037</v>
      </c>
      <c r="K30" s="7">
        <v>819210096</v>
      </c>
      <c r="L30" s="7">
        <v>3141281603</v>
      </c>
      <c r="M30" s="20">
        <v>6.3</v>
      </c>
      <c r="N30" s="7">
        <v>19790074.098899998</v>
      </c>
    </row>
    <row r="31" spans="1:14" s="21" customFormat="1" x14ac:dyDescent="0.2">
      <c r="A31" s="8" t="s">
        <v>266</v>
      </c>
      <c r="B31" s="19">
        <v>2025</v>
      </c>
      <c r="C31" s="7">
        <v>5478852431</v>
      </c>
      <c r="D31" s="7">
        <v>4210261079</v>
      </c>
      <c r="E31" s="7">
        <v>298999492</v>
      </c>
      <c r="F31" s="7">
        <v>80162099</v>
      </c>
      <c r="G31" s="7">
        <v>217793106</v>
      </c>
      <c r="H31" s="7">
        <v>194623055</v>
      </c>
      <c r="I31" s="7">
        <v>2877172</v>
      </c>
      <c r="J31" s="7">
        <v>36614530</v>
      </c>
      <c r="K31" s="7">
        <v>831069454</v>
      </c>
      <c r="L31" s="7">
        <v>3379191625</v>
      </c>
      <c r="M31" s="20">
        <v>6.3</v>
      </c>
      <c r="N31" s="7">
        <v>21288907.237500001</v>
      </c>
    </row>
    <row r="32" spans="1:14" s="58" customFormat="1" x14ac:dyDescent="0.2">
      <c r="A32" s="58" t="s">
        <v>9</v>
      </c>
      <c r="B32" s="75"/>
      <c r="C32" s="58">
        <f>(C31-C30)/C30</f>
        <v>2.0631240517911105E-2</v>
      </c>
      <c r="D32" s="58">
        <f t="shared" ref="D32" si="67">(D31-D30)/D30</f>
        <v>6.3065245172225767E-2</v>
      </c>
      <c r="E32" s="58">
        <f t="shared" ref="E32" si="68">(E31-E30)/E30</f>
        <v>-1.5879988263081742E-2</v>
      </c>
      <c r="F32" s="58">
        <f t="shared" ref="F32" si="69">(F31-F30)/F30</f>
        <v>4.283379697850722E-2</v>
      </c>
      <c r="G32" s="58">
        <f t="shared" ref="G32" si="70">(G31-G30)/G30</f>
        <v>-4.7828949014536772E-4</v>
      </c>
      <c r="H32" s="58">
        <f t="shared" ref="H32" si="71">(H31-H30)/H30</f>
        <v>4.836979036547772E-2</v>
      </c>
      <c r="I32" s="58">
        <f t="shared" ref="I32" si="72">(I31-I30)/I30</f>
        <v>6.1751752220831927E-3</v>
      </c>
      <c r="J32" s="58">
        <f t="shared" ref="J32" si="73">(J31-J30)/J30</f>
        <v>0.14006999057822733</v>
      </c>
      <c r="K32" s="58">
        <f t="shared" ref="K32" si="74">(K31-K30)/K30</f>
        <v>1.4476576958592561E-2</v>
      </c>
      <c r="L32" s="58">
        <f t="shared" ref="L32" si="75">(L31-L30)/L30</f>
        <v>7.5736610742822341E-2</v>
      </c>
      <c r="M32" s="58">
        <f t="shared" ref="M32" si="76">(M31-M30)/M30</f>
        <v>0</v>
      </c>
      <c r="N32" s="58">
        <f t="shared" ref="N32" si="77">(N31-N30)/N30</f>
        <v>7.5736610742822508E-2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267</v>
      </c>
      <c r="B34" s="19">
        <v>2024</v>
      </c>
      <c r="C34" s="7">
        <v>2810689787</v>
      </c>
      <c r="D34" s="7">
        <v>1815591423</v>
      </c>
      <c r="E34" s="7">
        <v>22605397</v>
      </c>
      <c r="F34" s="7">
        <v>22837881</v>
      </c>
      <c r="G34" s="7">
        <v>9300000</v>
      </c>
      <c r="H34" s="7">
        <v>9300000</v>
      </c>
      <c r="I34" s="7">
        <v>0</v>
      </c>
      <c r="J34" s="7">
        <v>578248</v>
      </c>
      <c r="K34" s="7">
        <v>64621526</v>
      </c>
      <c r="L34" s="7">
        <v>1750969897</v>
      </c>
      <c r="M34" s="20">
        <v>3.6724000000000001</v>
      </c>
      <c r="N34" s="7">
        <v>6430261.8497428</v>
      </c>
    </row>
    <row r="35" spans="1:14" s="21" customFormat="1" x14ac:dyDescent="0.2">
      <c r="A35" s="8" t="s">
        <v>267</v>
      </c>
      <c r="B35" s="19">
        <v>2025</v>
      </c>
      <c r="C35" s="7">
        <v>2908984662</v>
      </c>
      <c r="D35" s="7">
        <v>1973528438</v>
      </c>
      <c r="E35" s="7">
        <v>23757002</v>
      </c>
      <c r="F35" s="7">
        <v>25117230</v>
      </c>
      <c r="G35" s="7">
        <v>9300000</v>
      </c>
      <c r="H35" s="7">
        <v>9568584</v>
      </c>
      <c r="I35" s="7">
        <v>0</v>
      </c>
      <c r="J35" s="7">
        <v>581490</v>
      </c>
      <c r="K35" s="7">
        <v>68324306</v>
      </c>
      <c r="L35" s="7">
        <v>1905204132</v>
      </c>
      <c r="M35" s="20">
        <v>3.6724000000000001</v>
      </c>
      <c r="N35" s="7">
        <v>6996671.6543568</v>
      </c>
    </row>
    <row r="36" spans="1:14" s="58" customFormat="1" x14ac:dyDescent="0.2">
      <c r="A36" s="58" t="s">
        <v>9</v>
      </c>
      <c r="B36" s="75"/>
      <c r="C36" s="58">
        <f>(C35-C34)/C34</f>
        <v>3.4971797832202389E-2</v>
      </c>
      <c r="D36" s="58">
        <f t="shared" ref="D36" si="78">(D35-D34)/D34</f>
        <v>8.6989293405579163E-2</v>
      </c>
      <c r="E36" s="58">
        <f t="shared" ref="E36" si="79">(E35-E34)/E34</f>
        <v>5.0943807799526813E-2</v>
      </c>
      <c r="F36" s="58">
        <f t="shared" ref="F36" si="80">(F35-F34)/F34</f>
        <v>9.9805625574456755E-2</v>
      </c>
      <c r="G36" s="58">
        <f t="shared" ref="G36" si="81">(G35-G34)/G34</f>
        <v>0</v>
      </c>
      <c r="H36" s="58">
        <f t="shared" ref="H36" si="82">(H35-H34)/H34</f>
        <v>2.8879999999999999E-2</v>
      </c>
      <c r="I36" s="58" t="e">
        <f t="shared" ref="I36" si="83">(I35-I34)/I34</f>
        <v>#DIV/0!</v>
      </c>
      <c r="J36" s="58">
        <f t="shared" ref="J36" si="84">(J35-J34)/J34</f>
        <v>5.606590943678145E-3</v>
      </c>
      <c r="K36" s="58">
        <f t="shared" ref="K36" si="85">(K35-K34)/K34</f>
        <v>5.729948252846892E-2</v>
      </c>
      <c r="L36" s="58">
        <f t="shared" ref="L36" si="86">(L35-L34)/L34</f>
        <v>8.8085029482377217E-2</v>
      </c>
      <c r="M36" s="58">
        <f t="shared" ref="M36" si="87">(M35-M34)/M34</f>
        <v>0</v>
      </c>
      <c r="N36" s="58">
        <f t="shared" ref="N36" si="88">(N35-N34)/N34</f>
        <v>8.8085029482377217E-2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268</v>
      </c>
      <c r="B38" s="19">
        <v>2024</v>
      </c>
      <c r="C38" s="7">
        <v>297256508</v>
      </c>
      <c r="D38" s="7">
        <v>208802941</v>
      </c>
      <c r="E38" s="7">
        <v>3398458</v>
      </c>
      <c r="F38" s="7">
        <v>10159435</v>
      </c>
      <c r="G38" s="7">
        <v>12425000</v>
      </c>
      <c r="H38" s="7">
        <v>12197458</v>
      </c>
      <c r="I38" s="7">
        <v>896558</v>
      </c>
      <c r="J38" s="7">
        <v>1877178</v>
      </c>
      <c r="K38" s="7">
        <v>40954087</v>
      </c>
      <c r="L38" s="7">
        <v>167848854</v>
      </c>
      <c r="M38" s="20">
        <v>4.05</v>
      </c>
      <c r="N38" s="7">
        <v>679787.85869999998</v>
      </c>
    </row>
    <row r="39" spans="1:14" s="21" customFormat="1" x14ac:dyDescent="0.2">
      <c r="A39" s="8" t="s">
        <v>268</v>
      </c>
      <c r="B39" s="19">
        <v>2025</v>
      </c>
      <c r="C39" s="7">
        <v>339111252</v>
      </c>
      <c r="D39" s="7">
        <v>231570231</v>
      </c>
      <c r="E39" s="7">
        <v>3409736</v>
      </c>
      <c r="F39" s="7">
        <v>10003403</v>
      </c>
      <c r="G39" s="7">
        <v>12400000</v>
      </c>
      <c r="H39" s="7">
        <v>12560905</v>
      </c>
      <c r="I39" s="7">
        <v>1048636</v>
      </c>
      <c r="J39" s="7">
        <v>2468007</v>
      </c>
      <c r="K39" s="7">
        <v>41890687</v>
      </c>
      <c r="L39" s="7">
        <v>189679544</v>
      </c>
      <c r="M39" s="20">
        <v>3.9</v>
      </c>
      <c r="N39" s="7">
        <v>739750.22160000005</v>
      </c>
    </row>
    <row r="40" spans="1:14" s="58" customFormat="1" x14ac:dyDescent="0.2">
      <c r="A40" s="58" t="s">
        <v>9</v>
      </c>
      <c r="B40" s="75"/>
      <c r="C40" s="58">
        <f>(C39-C38)/C38</f>
        <v>0.14080345719461926</v>
      </c>
      <c r="D40" s="58">
        <f t="shared" ref="D40" si="89">(D39-D38)/D38</f>
        <v>0.10903720939447879</v>
      </c>
      <c r="E40" s="58">
        <f t="shared" ref="E40" si="90">(E39-E38)/E38</f>
        <v>3.3185638898582826E-3</v>
      </c>
      <c r="F40" s="58">
        <f t="shared" ref="F40" si="91">(F39-F38)/F38</f>
        <v>-1.535833439556432E-2</v>
      </c>
      <c r="G40" s="58">
        <f t="shared" ref="G40" si="92">(G39-G38)/G38</f>
        <v>-2.012072434607646E-3</v>
      </c>
      <c r="H40" s="58">
        <f t="shared" ref="H40" si="93">(H39-H38)/H38</f>
        <v>2.9796946216170614E-2</v>
      </c>
      <c r="I40" s="58">
        <f t="shared" ref="I40" si="94">(I39-I38)/I38</f>
        <v>0.16962427416854237</v>
      </c>
      <c r="J40" s="58">
        <f t="shared" ref="J40" si="95">(J39-J38)/J38</f>
        <v>0.31474319430549474</v>
      </c>
      <c r="K40" s="58">
        <f t="shared" ref="K40" si="96">(K39-K38)/K38</f>
        <v>2.2869512388348445E-2</v>
      </c>
      <c r="L40" s="58">
        <f t="shared" ref="L40" si="97">(L39-L38)/L38</f>
        <v>0.13006159696508859</v>
      </c>
      <c r="M40" s="58">
        <f t="shared" ref="M40" si="98">(M39-M38)/M38</f>
        <v>-3.7037037037037014E-2</v>
      </c>
      <c r="N40" s="58">
        <f t="shared" ref="N40" si="99">(N39-N38)/N38</f>
        <v>8.8207463744159498E-2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269</v>
      </c>
      <c r="B42" s="19">
        <v>2024</v>
      </c>
      <c r="C42" s="7">
        <v>5330118271</v>
      </c>
      <c r="D42" s="7">
        <v>3977230248</v>
      </c>
      <c r="E42" s="7">
        <v>25202465</v>
      </c>
      <c r="F42" s="7">
        <v>9609334</v>
      </c>
      <c r="G42" s="7">
        <v>43875000</v>
      </c>
      <c r="H42" s="7">
        <v>43875000</v>
      </c>
      <c r="I42" s="7">
        <v>0</v>
      </c>
      <c r="J42" s="7">
        <v>5501094</v>
      </c>
      <c r="K42" s="7">
        <v>128062893</v>
      </c>
      <c r="L42" s="7">
        <v>3849167355</v>
      </c>
      <c r="M42" s="20">
        <v>3.4039999999999999</v>
      </c>
      <c r="N42" s="7">
        <v>13102565.676419999</v>
      </c>
    </row>
    <row r="43" spans="1:14" s="21" customFormat="1" x14ac:dyDescent="0.2">
      <c r="A43" s="8" t="s">
        <v>269</v>
      </c>
      <c r="B43" s="19">
        <v>2025</v>
      </c>
      <c r="C43" s="7">
        <v>5454560892</v>
      </c>
      <c r="D43" s="7">
        <v>4247806845</v>
      </c>
      <c r="E43" s="7">
        <v>27146583</v>
      </c>
      <c r="F43" s="7">
        <v>9540926</v>
      </c>
      <c r="G43" s="7">
        <v>43925000</v>
      </c>
      <c r="H43" s="7">
        <v>45193554</v>
      </c>
      <c r="I43" s="7">
        <v>0</v>
      </c>
      <c r="J43" s="7">
        <v>5587435</v>
      </c>
      <c r="K43" s="7">
        <v>131393498</v>
      </c>
      <c r="L43" s="7">
        <v>4116413347</v>
      </c>
      <c r="M43" s="20">
        <v>3.4159000000000002</v>
      </c>
      <c r="N43" s="7">
        <v>14061256.352017302</v>
      </c>
    </row>
    <row r="44" spans="1:14" s="58" customFormat="1" x14ac:dyDescent="0.2">
      <c r="A44" s="58" t="s">
        <v>9</v>
      </c>
      <c r="B44" s="75"/>
      <c r="C44" s="58">
        <f>(C43-C42)/C42</f>
        <v>2.3347065613358881E-2</v>
      </c>
      <c r="D44" s="58">
        <f t="shared" ref="D44" si="100">(D43-D42)/D42</f>
        <v>6.8031413855424341E-2</v>
      </c>
      <c r="E44" s="58">
        <f t="shared" ref="E44" si="101">(E43-E42)/E42</f>
        <v>7.713999404423337E-2</v>
      </c>
      <c r="F44" s="58">
        <f t="shared" ref="F44" si="102">(F43-F42)/F42</f>
        <v>-7.1189116748361543E-3</v>
      </c>
      <c r="G44" s="58">
        <f t="shared" ref="G44" si="103">(G43-G42)/G42</f>
        <v>1.1396011396011395E-3</v>
      </c>
      <c r="H44" s="58">
        <f t="shared" ref="H44" si="104">(H43-H42)/H42</f>
        <v>3.0052512820512821E-2</v>
      </c>
      <c r="I44" s="58" t="e">
        <f t="shared" ref="I44" si="105">(I43-I42)/I42</f>
        <v>#DIV/0!</v>
      </c>
      <c r="J44" s="58">
        <f t="shared" ref="J44" si="106">(J43-J42)/J42</f>
        <v>1.5695241710103482E-2</v>
      </c>
      <c r="K44" s="58">
        <f t="shared" ref="K44" si="107">(K43-K42)/K42</f>
        <v>2.6007572701016522E-2</v>
      </c>
      <c r="L44" s="58">
        <f t="shared" ref="L44" si="108">(L43-L42)/L42</f>
        <v>6.9429559006534802E-2</v>
      </c>
      <c r="M44" s="58">
        <f t="shared" ref="M44" si="109">(M43-M42)/M42</f>
        <v>3.4958871915394371E-3</v>
      </c>
      <c r="N44" s="58">
        <f t="shared" ref="N44" si="110">(N43-N42)/N42</f>
        <v>7.316816410411954E-2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270</v>
      </c>
      <c r="B46" s="19">
        <v>2024</v>
      </c>
      <c r="C46" s="7">
        <v>819133541</v>
      </c>
      <c r="D46" s="7">
        <v>625069403</v>
      </c>
      <c r="E46" s="7">
        <v>19554828</v>
      </c>
      <c r="F46" s="7">
        <v>2725093</v>
      </c>
      <c r="G46" s="7">
        <v>20937671</v>
      </c>
      <c r="H46" s="7">
        <v>19853615</v>
      </c>
      <c r="I46" s="7">
        <v>0</v>
      </c>
      <c r="J46" s="7">
        <v>2693982</v>
      </c>
      <c r="K46" s="7">
        <v>65765189</v>
      </c>
      <c r="L46" s="7">
        <v>559304214</v>
      </c>
      <c r="M46" s="20">
        <v>3.2</v>
      </c>
      <c r="N46" s="7">
        <v>1789773.4848000002</v>
      </c>
    </row>
    <row r="47" spans="1:14" s="21" customFormat="1" x14ac:dyDescent="0.2">
      <c r="A47" s="8" t="s">
        <v>270</v>
      </c>
      <c r="B47" s="19">
        <v>2025</v>
      </c>
      <c r="C47" s="7">
        <v>824876174</v>
      </c>
      <c r="D47" s="7">
        <v>663078815</v>
      </c>
      <c r="E47" s="7">
        <v>21080688</v>
      </c>
      <c r="F47" s="7">
        <v>2982202</v>
      </c>
      <c r="G47" s="7">
        <v>20813764</v>
      </c>
      <c r="H47" s="7">
        <v>20505433</v>
      </c>
      <c r="I47" s="7">
        <v>0</v>
      </c>
      <c r="J47" s="7">
        <v>3123969</v>
      </c>
      <c r="K47" s="7">
        <v>68506056</v>
      </c>
      <c r="L47" s="7">
        <v>594572759</v>
      </c>
      <c r="M47" s="20">
        <v>3.2</v>
      </c>
      <c r="N47" s="7">
        <v>1902632.8288000003</v>
      </c>
    </row>
    <row r="48" spans="1:14" s="58" customFormat="1" x14ac:dyDescent="0.2">
      <c r="A48" s="58" t="s">
        <v>9</v>
      </c>
      <c r="B48" s="75"/>
      <c r="C48" s="58">
        <f>(C47-C46)/C46</f>
        <v>7.0106187972590909E-3</v>
      </c>
      <c r="D48" s="58">
        <f t="shared" ref="D48" si="111">(D47-D46)/D46</f>
        <v>6.0808306753738189E-2</v>
      </c>
      <c r="E48" s="58">
        <f t="shared" ref="E48" si="112">(E47-E46)/E46</f>
        <v>7.8029834882720528E-2</v>
      </c>
      <c r="F48" s="58">
        <f t="shared" ref="F48" si="113">(F47-F46)/F46</f>
        <v>9.4348706631296617E-2</v>
      </c>
      <c r="G48" s="58">
        <f t="shared" ref="G48" si="114">(G47-G46)/G46</f>
        <v>-5.917897936212676E-3</v>
      </c>
      <c r="H48" s="58">
        <f t="shared" ref="H48" si="115">(H47-H46)/H46</f>
        <v>3.2831199758834854E-2</v>
      </c>
      <c r="I48" s="58" t="e">
        <f t="shared" ref="I48" si="116">(I47-I46)/I46</f>
        <v>#DIV/0!</v>
      </c>
      <c r="J48" s="58">
        <f t="shared" ref="J48" si="117">(J47-J46)/J46</f>
        <v>0.15961019784096553</v>
      </c>
      <c r="K48" s="58">
        <f t="shared" ref="K48" si="118">(K47-K46)/K46</f>
        <v>4.1676562352766899E-2</v>
      </c>
      <c r="L48" s="58">
        <f t="shared" ref="L48" si="119">(L47-L46)/L46</f>
        <v>6.30578924978384E-2</v>
      </c>
      <c r="M48" s="58">
        <f t="shared" ref="M48" si="120">(M47-M46)/M46</f>
        <v>0</v>
      </c>
      <c r="N48" s="58">
        <f t="shared" ref="N48" si="121">(N47-N46)/N46</f>
        <v>6.3057892497838414E-2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271</v>
      </c>
      <c r="B50" s="19">
        <v>2024</v>
      </c>
      <c r="C50" s="7">
        <v>3343424004</v>
      </c>
      <c r="D50" s="7">
        <v>2595194393</v>
      </c>
      <c r="E50" s="7">
        <v>81442006</v>
      </c>
      <c r="F50" s="7">
        <v>25769986</v>
      </c>
      <c r="G50" s="7">
        <v>30550000</v>
      </c>
      <c r="H50" s="7">
        <v>30544096</v>
      </c>
      <c r="I50" s="7">
        <v>1600000</v>
      </c>
      <c r="J50" s="7">
        <v>8906949</v>
      </c>
      <c r="K50" s="7">
        <v>178813037</v>
      </c>
      <c r="L50" s="7">
        <v>2416381356</v>
      </c>
      <c r="M50" s="20">
        <v>1.8194999999999999</v>
      </c>
      <c r="N50" s="7">
        <v>4396605.8772419998</v>
      </c>
    </row>
    <row r="51" spans="1:14" s="21" customFormat="1" x14ac:dyDescent="0.2">
      <c r="A51" s="8" t="s">
        <v>271</v>
      </c>
      <c r="B51" s="19">
        <v>2025</v>
      </c>
      <c r="C51" s="7">
        <v>3501155776</v>
      </c>
      <c r="D51" s="7">
        <v>2814778757</v>
      </c>
      <c r="E51" s="7">
        <v>85221606</v>
      </c>
      <c r="F51" s="7">
        <v>28882064</v>
      </c>
      <c r="G51" s="7">
        <v>31050000</v>
      </c>
      <c r="H51" s="7">
        <v>31918763</v>
      </c>
      <c r="I51" s="7">
        <v>1550000</v>
      </c>
      <c r="J51" s="7">
        <v>8491466</v>
      </c>
      <c r="K51" s="7">
        <v>187113899</v>
      </c>
      <c r="L51" s="7">
        <v>2627664858</v>
      </c>
      <c r="M51" s="20">
        <v>1.8194999999999999</v>
      </c>
      <c r="N51" s="7">
        <v>4781036.2091309996</v>
      </c>
    </row>
    <row r="52" spans="1:14" s="58" customFormat="1" x14ac:dyDescent="0.2">
      <c r="A52" s="58" t="s">
        <v>9</v>
      </c>
      <c r="B52" s="75"/>
      <c r="C52" s="58">
        <f>(C51-C50)/C50</f>
        <v>4.7176718182107065E-2</v>
      </c>
      <c r="D52" s="58">
        <f t="shared" ref="D52" si="122">(D51-D50)/D50</f>
        <v>8.4611913694127655E-2</v>
      </c>
      <c r="E52" s="58">
        <f t="shared" ref="E52" si="123">(E51-E50)/E50</f>
        <v>4.6408483602429933E-2</v>
      </c>
      <c r="F52" s="58">
        <f t="shared" ref="F52" si="124">(F51-F50)/F50</f>
        <v>0.12076366669349374</v>
      </c>
      <c r="G52" s="58">
        <f t="shared" ref="G52" si="125">(G51-G50)/G50</f>
        <v>1.6366612111292964E-2</v>
      </c>
      <c r="H52" s="58">
        <f t="shared" ref="H52" si="126">(H51-H50)/H50</f>
        <v>4.5005980861244022E-2</v>
      </c>
      <c r="I52" s="58">
        <f t="shared" ref="I52" si="127">(I51-I50)/I50</f>
        <v>-3.125E-2</v>
      </c>
      <c r="J52" s="58">
        <f t="shared" ref="J52" si="128">(J51-J50)/J50</f>
        <v>-4.6647061749202787E-2</v>
      </c>
      <c r="K52" s="58">
        <f t="shared" ref="K52" si="129">(K51-K50)/K50</f>
        <v>4.6422017875575816E-2</v>
      </c>
      <c r="L52" s="58">
        <f t="shared" ref="L52" si="130">(L51-L50)/L50</f>
        <v>8.7437978891606705E-2</v>
      </c>
      <c r="M52" s="58">
        <f t="shared" ref="M52" si="131">(M51-M50)/M50</f>
        <v>0</v>
      </c>
      <c r="N52" s="58">
        <f t="shared" ref="N52" si="132">(N51-N50)/N50</f>
        <v>8.7437978891606663E-2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272</v>
      </c>
      <c r="B54" s="19">
        <v>2024</v>
      </c>
      <c r="C54" s="7">
        <v>27604674993</v>
      </c>
      <c r="D54" s="7">
        <v>19338627814</v>
      </c>
      <c r="E54" s="7">
        <v>804400048</v>
      </c>
      <c r="F54" s="7">
        <v>301420897</v>
      </c>
      <c r="G54" s="7">
        <v>434871119</v>
      </c>
      <c r="H54" s="7">
        <v>432581405</v>
      </c>
      <c r="I54" s="7">
        <v>20621419</v>
      </c>
      <c r="J54" s="7">
        <v>102208799</v>
      </c>
      <c r="K54" s="7">
        <v>2096103687</v>
      </c>
      <c r="L54" s="7">
        <v>17242524127</v>
      </c>
      <c r="M54" s="20">
        <v>2.3894000000000002</v>
      </c>
      <c r="N54" s="7">
        <v>41199287.149053805</v>
      </c>
    </row>
    <row r="55" spans="1:14" s="21" customFormat="1" x14ac:dyDescent="0.2">
      <c r="A55" s="8" t="s">
        <v>272</v>
      </c>
      <c r="B55" s="19">
        <v>2025</v>
      </c>
      <c r="C55" s="7">
        <v>28130140031</v>
      </c>
      <c r="D55" s="7">
        <v>20599851632</v>
      </c>
      <c r="E55" s="7">
        <v>807348624</v>
      </c>
      <c r="F55" s="7">
        <v>310046690</v>
      </c>
      <c r="G55" s="7">
        <v>430721731</v>
      </c>
      <c r="H55" s="7">
        <v>441202798</v>
      </c>
      <c r="I55" s="7">
        <v>20193171</v>
      </c>
      <c r="J55" s="7">
        <v>123506851</v>
      </c>
      <c r="K55" s="7">
        <v>2133019865</v>
      </c>
      <c r="L55" s="7">
        <v>18466831767</v>
      </c>
      <c r="M55" s="20">
        <v>2.3894000000000002</v>
      </c>
      <c r="N55" s="7">
        <v>44124647.824069798</v>
      </c>
    </row>
    <row r="56" spans="1:14" s="58" customFormat="1" x14ac:dyDescent="0.2">
      <c r="A56" s="58" t="s">
        <v>9</v>
      </c>
      <c r="B56" s="75"/>
      <c r="C56" s="58">
        <f>(C55-C54)/C54</f>
        <v>1.9035364050953237E-2</v>
      </c>
      <c r="D56" s="58">
        <f t="shared" ref="D56" si="133">(D55-D54)/D54</f>
        <v>6.5217854654969362E-2</v>
      </c>
      <c r="E56" s="58">
        <f t="shared" ref="E56" si="134">(E55-E54)/E54</f>
        <v>3.6655592044420168E-3</v>
      </c>
      <c r="F56" s="58">
        <f t="shared" ref="F56" si="135">(F55-F54)/F54</f>
        <v>2.8617103478396192E-2</v>
      </c>
      <c r="G56" s="58">
        <f t="shared" ref="G56" si="136">(G55-G54)/G54</f>
        <v>-9.5416499710112967E-3</v>
      </c>
      <c r="H56" s="58">
        <f t="shared" ref="H56" si="137">(H55-H54)/H54</f>
        <v>1.9930105409870773E-2</v>
      </c>
      <c r="I56" s="58">
        <f t="shared" ref="I56" si="138">(I55-I54)/I54</f>
        <v>-2.076714507377014E-2</v>
      </c>
      <c r="J56" s="58">
        <f t="shared" ref="J56" si="139">(J55-J54)/J54</f>
        <v>0.20837787165467037</v>
      </c>
      <c r="K56" s="58">
        <f t="shared" ref="K56" si="140">(K55-K54)/K54</f>
        <v>1.7611809105128492E-2</v>
      </c>
      <c r="L56" s="58">
        <f t="shared" ref="L56" si="141">(L55-L54)/L54</f>
        <v>7.1005128424489861E-2</v>
      </c>
      <c r="M56" s="58">
        <f t="shared" ref="M56" si="142">(M55-M54)/M54</f>
        <v>0</v>
      </c>
      <c r="N56" s="58">
        <f t="shared" ref="N56" si="143">(N55-N54)/N54</f>
        <v>7.1005128424489694E-2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273</v>
      </c>
      <c r="B58" s="19">
        <v>2024</v>
      </c>
      <c r="C58" s="7">
        <v>1126759300</v>
      </c>
      <c r="D58" s="7">
        <v>651637665</v>
      </c>
      <c r="E58" s="7">
        <v>4150624</v>
      </c>
      <c r="F58" s="7">
        <v>0</v>
      </c>
      <c r="G58" s="7">
        <v>4050000</v>
      </c>
      <c r="H58" s="7">
        <v>4050000</v>
      </c>
      <c r="I58" s="7">
        <v>100000</v>
      </c>
      <c r="J58" s="7">
        <v>103996</v>
      </c>
      <c r="K58" s="7">
        <v>12454620</v>
      </c>
      <c r="L58" s="7">
        <v>639183045</v>
      </c>
      <c r="M58" s="20">
        <v>5.56</v>
      </c>
      <c r="N58" s="7">
        <v>3553857.7301999996</v>
      </c>
    </row>
    <row r="59" spans="1:14" s="21" customFormat="1" x14ac:dyDescent="0.2">
      <c r="A59" s="8" t="s">
        <v>273</v>
      </c>
      <c r="B59" s="19">
        <v>2025</v>
      </c>
      <c r="C59" s="7">
        <v>1171668052</v>
      </c>
      <c r="D59" s="7">
        <v>707464268</v>
      </c>
      <c r="E59" s="7">
        <v>4144251</v>
      </c>
      <c r="F59" s="7">
        <v>0</v>
      </c>
      <c r="G59" s="7">
        <v>4100000</v>
      </c>
      <c r="H59" s="7">
        <v>4218408</v>
      </c>
      <c r="I59" s="7">
        <v>100000</v>
      </c>
      <c r="J59" s="7">
        <v>108342</v>
      </c>
      <c r="K59" s="7">
        <v>12671001</v>
      </c>
      <c r="L59" s="7">
        <v>694793267</v>
      </c>
      <c r="M59" s="20">
        <v>5.56</v>
      </c>
      <c r="N59" s="7">
        <v>3863050.5645199995</v>
      </c>
    </row>
    <row r="60" spans="1:14" s="58" customFormat="1" x14ac:dyDescent="0.2">
      <c r="A60" s="58" t="s">
        <v>9</v>
      </c>
      <c r="B60" s="75"/>
      <c r="C60" s="58">
        <f>(C59-C58)/C58</f>
        <v>3.9856562089170246E-2</v>
      </c>
      <c r="D60" s="58">
        <f t="shared" ref="D60" si="144">(D59-D58)/D58</f>
        <v>8.5671234181959086E-2</v>
      </c>
      <c r="E60" s="58">
        <f t="shared" ref="E60" si="145">(E59-E58)/E58</f>
        <v>-1.5354317808599382E-3</v>
      </c>
      <c r="F60" s="58" t="e">
        <f t="shared" ref="F60" si="146">(F59-F58)/F58</f>
        <v>#DIV/0!</v>
      </c>
      <c r="G60" s="58">
        <f t="shared" ref="G60" si="147">(G59-G58)/G58</f>
        <v>1.2345679012345678E-2</v>
      </c>
      <c r="H60" s="58">
        <f t="shared" ref="H60" si="148">(H59-H58)/H58</f>
        <v>4.1582222222222222E-2</v>
      </c>
      <c r="I60" s="58">
        <f t="shared" ref="I60" si="149">(I59-I58)/I58</f>
        <v>0</v>
      </c>
      <c r="J60" s="58">
        <f t="shared" ref="J60" si="150">(J59-J58)/J58</f>
        <v>4.1790068848801876E-2</v>
      </c>
      <c r="K60" s="58">
        <f t="shared" ref="K60" si="151">(K59-K58)/K58</f>
        <v>1.7373552946617399E-2</v>
      </c>
      <c r="L60" s="58">
        <f t="shared" ref="L60" si="152">(L59-L58)/L58</f>
        <v>8.7002029285679822E-2</v>
      </c>
      <c r="M60" s="58">
        <f t="shared" ref="M60" si="153">(M59-M58)/M58</f>
        <v>0</v>
      </c>
      <c r="N60" s="58">
        <f t="shared" ref="N60" si="154">(N59-N58)/N58</f>
        <v>8.7002029285679794E-2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274</v>
      </c>
      <c r="B62" s="19">
        <v>2024</v>
      </c>
      <c r="C62" s="7">
        <v>836472397</v>
      </c>
      <c r="D62" s="7">
        <v>483381577</v>
      </c>
      <c r="E62" s="7">
        <v>4711572</v>
      </c>
      <c r="F62" s="7">
        <v>6967824</v>
      </c>
      <c r="G62" s="7">
        <v>29800000</v>
      </c>
      <c r="H62" s="7">
        <v>29699776</v>
      </c>
      <c r="I62" s="7">
        <v>0</v>
      </c>
      <c r="J62" s="7">
        <v>2529722</v>
      </c>
      <c r="K62" s="7">
        <v>73708894</v>
      </c>
      <c r="L62" s="7">
        <v>409672683</v>
      </c>
      <c r="M62" s="20">
        <v>5.9950000000000001</v>
      </c>
      <c r="N62" s="7">
        <v>2455987.7345850002</v>
      </c>
    </row>
    <row r="63" spans="1:14" s="21" customFormat="1" x14ac:dyDescent="0.2">
      <c r="A63" s="8" t="s">
        <v>274</v>
      </c>
      <c r="B63" s="19">
        <v>2025</v>
      </c>
      <c r="C63" s="7">
        <v>866341992</v>
      </c>
      <c r="D63" s="7">
        <v>513920821</v>
      </c>
      <c r="E63" s="7">
        <v>4731932</v>
      </c>
      <c r="F63" s="7">
        <v>6861650</v>
      </c>
      <c r="G63" s="7">
        <v>29900000</v>
      </c>
      <c r="H63" s="7">
        <v>30667371</v>
      </c>
      <c r="I63" s="7">
        <v>0</v>
      </c>
      <c r="J63" s="7">
        <v>3905007</v>
      </c>
      <c r="K63" s="7">
        <v>76065960</v>
      </c>
      <c r="L63" s="7">
        <v>437854861</v>
      </c>
      <c r="M63" s="20">
        <v>5.9</v>
      </c>
      <c r="N63" s="7">
        <v>2583343.6798999999</v>
      </c>
    </row>
    <row r="64" spans="1:14" s="58" customFormat="1" x14ac:dyDescent="0.2">
      <c r="A64" s="58" t="s">
        <v>9</v>
      </c>
      <c r="B64" s="75"/>
      <c r="C64" s="58">
        <f>(C63-C62)/C62</f>
        <v>3.5709002600835371E-2</v>
      </c>
      <c r="D64" s="58">
        <f t="shared" ref="D64" si="155">(D63-D62)/D62</f>
        <v>6.3178336645626859E-2</v>
      </c>
      <c r="E64" s="58">
        <f t="shared" ref="E64" si="156">(E63-E62)/E62</f>
        <v>4.3212753620235451E-3</v>
      </c>
      <c r="F64" s="58">
        <f t="shared" ref="F64" si="157">(F63-F62)/F62</f>
        <v>-1.5237755718284503E-2</v>
      </c>
      <c r="G64" s="58">
        <f t="shared" ref="G64" si="158">(G63-G62)/G62</f>
        <v>3.3557046979865771E-3</v>
      </c>
      <c r="H64" s="58">
        <f t="shared" ref="H64" si="159">(H63-H62)/H62</f>
        <v>3.2579201944149344E-2</v>
      </c>
      <c r="I64" s="58" t="e">
        <f t="shared" ref="I64" si="160">(I63-I62)/I62</f>
        <v>#DIV/0!</v>
      </c>
      <c r="J64" s="58">
        <f t="shared" ref="J64" si="161">(J63-J62)/J62</f>
        <v>0.54365064619748726</v>
      </c>
      <c r="K64" s="58">
        <f t="shared" ref="K64" si="162">(K63-K62)/K62</f>
        <v>3.197804053334459E-2</v>
      </c>
      <c r="L64" s="58">
        <f t="shared" ref="L64" si="163">(L63-L62)/L62</f>
        <v>6.8791938465665281E-2</v>
      </c>
      <c r="M64" s="58">
        <f t="shared" ref="M64" si="164">(M63-M62)/M62</f>
        <v>-1.5846538782318557E-2</v>
      </c>
      <c r="N64" s="58">
        <f t="shared" ref="N64" si="165">(N63-N62)/N62</f>
        <v>5.1855285562539509E-2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275</v>
      </c>
      <c r="B66" s="19">
        <v>2024</v>
      </c>
      <c r="C66" s="7">
        <v>1693936648</v>
      </c>
      <c r="D66" s="7">
        <v>1373886570</v>
      </c>
      <c r="E66" s="7">
        <v>75487246</v>
      </c>
      <c r="F66" s="7">
        <v>36441918</v>
      </c>
      <c r="G66" s="7">
        <v>33661580</v>
      </c>
      <c r="H66" s="7">
        <v>32718394</v>
      </c>
      <c r="I66" s="7">
        <v>500000</v>
      </c>
      <c r="J66" s="7">
        <v>9073860</v>
      </c>
      <c r="K66" s="7">
        <v>187882998</v>
      </c>
      <c r="L66" s="7">
        <v>1186003572</v>
      </c>
      <c r="M66" s="20">
        <v>5.0999999999999996</v>
      </c>
      <c r="N66" s="7">
        <v>6048618.2171999998</v>
      </c>
    </row>
    <row r="67" spans="1:14" s="21" customFormat="1" x14ac:dyDescent="0.2">
      <c r="A67" s="8" t="s">
        <v>275</v>
      </c>
      <c r="B67" s="19">
        <v>2025</v>
      </c>
      <c r="C67" s="7">
        <v>1781873680</v>
      </c>
      <c r="D67" s="7">
        <v>1476353418</v>
      </c>
      <c r="E67" s="7">
        <v>67580761</v>
      </c>
      <c r="F67" s="7">
        <v>36876542</v>
      </c>
      <c r="G67" s="7">
        <v>33386916</v>
      </c>
      <c r="H67" s="7">
        <v>33506261</v>
      </c>
      <c r="I67" s="7">
        <v>540000</v>
      </c>
      <c r="J67" s="7">
        <v>10352006</v>
      </c>
      <c r="K67" s="7">
        <v>182242486</v>
      </c>
      <c r="L67" s="7">
        <v>1294110932</v>
      </c>
      <c r="M67" s="20">
        <v>5.0999999999999996</v>
      </c>
      <c r="N67" s="7">
        <v>6599965.7532000002</v>
      </c>
    </row>
    <row r="68" spans="1:14" s="58" customFormat="1" x14ac:dyDescent="0.2">
      <c r="A68" s="58" t="s">
        <v>9</v>
      </c>
      <c r="B68" s="75"/>
      <c r="C68" s="58">
        <f>(C67-C66)/C66</f>
        <v>5.1912822184835332E-2</v>
      </c>
      <c r="D68" s="58">
        <f t="shared" ref="D68" si="166">(D67-D66)/D66</f>
        <v>7.4581737850454424E-2</v>
      </c>
      <c r="E68" s="58">
        <f t="shared" ref="E68" si="167">(E67-E66)/E66</f>
        <v>-0.10473934894909268</v>
      </c>
      <c r="F68" s="58">
        <f t="shared" ref="F68" si="168">(F67-F66)/F66</f>
        <v>1.1926485318363321E-2</v>
      </c>
      <c r="G68" s="58">
        <f t="shared" ref="G68" si="169">(G67-G66)/G66</f>
        <v>-8.1595694557415315E-3</v>
      </c>
      <c r="H68" s="58">
        <f t="shared" ref="H68" si="170">(H67-H66)/H66</f>
        <v>2.4080246726046518E-2</v>
      </c>
      <c r="I68" s="58">
        <f t="shared" ref="I68" si="171">(I67-I66)/I66</f>
        <v>0.08</v>
      </c>
      <c r="J68" s="58">
        <f t="shared" ref="J68" si="172">(J67-J66)/J66</f>
        <v>0.14086022927398043</v>
      </c>
      <c r="K68" s="58">
        <f t="shared" ref="K68" si="173">(K67-K66)/K66</f>
        <v>-3.0021407259000626E-2</v>
      </c>
      <c r="L68" s="58">
        <f t="shared" ref="L68" si="174">(L67-L66)/L66</f>
        <v>9.1152642835379258E-2</v>
      </c>
      <c r="M68" s="58">
        <f t="shared" ref="M68" si="175">(M67-M66)/M66</f>
        <v>0</v>
      </c>
      <c r="N68" s="58">
        <f t="shared" ref="N68" si="176">(N67-N66)/N66</f>
        <v>9.1152642835379299E-2</v>
      </c>
    </row>
    <row r="69" spans="1:14" s="21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</row>
    <row r="70" spans="1:14" s="21" customFormat="1" x14ac:dyDescent="0.2">
      <c r="A70" s="8" t="s">
        <v>276</v>
      </c>
      <c r="B70" s="19">
        <v>2024</v>
      </c>
      <c r="C70" s="7">
        <v>5627595398</v>
      </c>
      <c r="D70" s="7">
        <v>4154300212</v>
      </c>
      <c r="E70" s="7">
        <v>297979400</v>
      </c>
      <c r="F70" s="7">
        <v>177849966</v>
      </c>
      <c r="G70" s="7">
        <v>140503600</v>
      </c>
      <c r="H70" s="7">
        <v>113681605</v>
      </c>
      <c r="I70" s="7">
        <v>5920231</v>
      </c>
      <c r="J70" s="7">
        <v>26298905</v>
      </c>
      <c r="K70" s="7">
        <v>762233707</v>
      </c>
      <c r="L70" s="7">
        <v>3392066505</v>
      </c>
      <c r="M70" s="20">
        <v>5.4945000000000004</v>
      </c>
      <c r="N70" s="7">
        <v>18637709.4117225</v>
      </c>
    </row>
    <row r="71" spans="1:14" s="21" customFormat="1" x14ac:dyDescent="0.2">
      <c r="A71" s="8" t="s">
        <v>276</v>
      </c>
      <c r="B71" s="19">
        <v>2025</v>
      </c>
      <c r="C71" s="7">
        <v>6006218068</v>
      </c>
      <c r="D71" s="7">
        <v>4484805840</v>
      </c>
      <c r="E71" s="7">
        <v>297805159</v>
      </c>
      <c r="F71" s="7">
        <v>199814406</v>
      </c>
      <c r="G71" s="7">
        <v>139625885</v>
      </c>
      <c r="H71" s="7">
        <v>118486709</v>
      </c>
      <c r="I71" s="7">
        <v>6109927</v>
      </c>
      <c r="J71" s="7">
        <v>28443322</v>
      </c>
      <c r="K71" s="7">
        <v>790285408</v>
      </c>
      <c r="L71" s="7">
        <v>3694520432</v>
      </c>
      <c r="M71" s="20">
        <v>5.4945000000000004</v>
      </c>
      <c r="N71" s="7">
        <v>20299542.513624001</v>
      </c>
    </row>
    <row r="72" spans="1:14" s="58" customFormat="1" x14ac:dyDescent="0.2">
      <c r="A72" s="58" t="s">
        <v>9</v>
      </c>
      <c r="B72" s="75"/>
      <c r="C72" s="58">
        <f>(C71-C70)/C70</f>
        <v>6.7279653781535054E-2</v>
      </c>
      <c r="D72" s="58">
        <f t="shared" ref="D72" si="177">(D71-D70)/D70</f>
        <v>7.9557473252729868E-2</v>
      </c>
      <c r="E72" s="58">
        <f t="shared" ref="E72" si="178">(E71-E70)/E70</f>
        <v>-5.8474176402798319E-4</v>
      </c>
      <c r="F72" s="58">
        <f t="shared" ref="F72" si="179">(F71-F70)/F70</f>
        <v>0.12349982681469841</v>
      </c>
      <c r="G72" s="58">
        <f t="shared" ref="G72" si="180">(G71-G70)/G70</f>
        <v>-6.2469217870574131E-3</v>
      </c>
      <c r="H72" s="58">
        <f t="shared" ref="H72" si="181">(H71-H70)/H70</f>
        <v>4.226808726002769E-2</v>
      </c>
      <c r="I72" s="58">
        <f t="shared" ref="I72" si="182">(I71-I70)/I70</f>
        <v>3.2041992956018103E-2</v>
      </c>
      <c r="J72" s="58">
        <f t="shared" ref="J72" si="183">(J71-J70)/J70</f>
        <v>8.1540162983972153E-2</v>
      </c>
      <c r="K72" s="58">
        <f t="shared" ref="K72" si="184">(K71-K70)/K70</f>
        <v>3.6801968664447952E-2</v>
      </c>
      <c r="L72" s="58">
        <f t="shared" ref="L72" si="185">(L71-L70)/L70</f>
        <v>8.9165093477434634E-2</v>
      </c>
      <c r="M72" s="58">
        <f t="shared" ref="M72" si="186">(M71-M70)/M70</f>
        <v>0</v>
      </c>
      <c r="N72" s="58">
        <f t="shared" ref="N72" si="187">(N71-N70)/N70</f>
        <v>8.9165093477434718E-2</v>
      </c>
    </row>
    <row r="73" spans="1:14" s="21" customFormat="1" x14ac:dyDescent="0.2">
      <c r="A73" s="8"/>
      <c r="B73" s="19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</row>
    <row r="74" spans="1:14" s="21" customFormat="1" x14ac:dyDescent="0.2">
      <c r="A74" s="8" t="s">
        <v>277</v>
      </c>
      <c r="B74" s="19">
        <v>2024</v>
      </c>
      <c r="C74" s="7">
        <v>2970704583</v>
      </c>
      <c r="D74" s="7">
        <v>2208788770</v>
      </c>
      <c r="E74" s="7">
        <v>117610604</v>
      </c>
      <c r="F74" s="7">
        <v>34970726</v>
      </c>
      <c r="G74" s="7">
        <v>54036839</v>
      </c>
      <c r="H74" s="7">
        <v>50281606</v>
      </c>
      <c r="I74" s="7">
        <v>1621639</v>
      </c>
      <c r="J74" s="7">
        <v>12690022</v>
      </c>
      <c r="K74" s="7">
        <v>271211436</v>
      </c>
      <c r="L74" s="7">
        <v>1937577334</v>
      </c>
      <c r="M74" s="20">
        <v>3.75</v>
      </c>
      <c r="N74" s="7">
        <v>7265915.0025000004</v>
      </c>
    </row>
    <row r="75" spans="1:14" s="21" customFormat="1" x14ac:dyDescent="0.2">
      <c r="A75" s="8" t="s">
        <v>277</v>
      </c>
      <c r="B75" s="19">
        <v>2025</v>
      </c>
      <c r="C75" s="7">
        <v>3083589673</v>
      </c>
      <c r="D75" s="7">
        <v>2342652209</v>
      </c>
      <c r="E75" s="7">
        <v>117987484</v>
      </c>
      <c r="F75" s="7">
        <v>35635893</v>
      </c>
      <c r="G75" s="7">
        <v>53368604</v>
      </c>
      <c r="H75" s="7">
        <v>51558380</v>
      </c>
      <c r="I75" s="7">
        <v>1547100</v>
      </c>
      <c r="J75" s="7">
        <v>13903977</v>
      </c>
      <c r="K75" s="7">
        <v>274001438</v>
      </c>
      <c r="L75" s="7">
        <v>2068650771</v>
      </c>
      <c r="M75" s="20">
        <v>3.75</v>
      </c>
      <c r="N75" s="7">
        <v>7757440.3912500003</v>
      </c>
    </row>
    <row r="76" spans="1:14" s="58" customFormat="1" x14ac:dyDescent="0.2">
      <c r="A76" s="58" t="s">
        <v>9</v>
      </c>
      <c r="B76" s="75"/>
      <c r="C76" s="58">
        <f>(C75-C74)/C74</f>
        <v>3.7999433079273635E-2</v>
      </c>
      <c r="D76" s="58">
        <f t="shared" ref="D76" si="188">(D75-D74)/D74</f>
        <v>6.0604907457945834E-2</v>
      </c>
      <c r="E76" s="58">
        <f t="shared" ref="E76" si="189">(E75-E74)/E74</f>
        <v>3.2044729572173612E-3</v>
      </c>
      <c r="F76" s="58">
        <f t="shared" ref="F76" si="190">(F75-F74)/F74</f>
        <v>1.9020680325595757E-2</v>
      </c>
      <c r="G76" s="58">
        <f t="shared" ref="G76" si="191">(G75-G74)/G74</f>
        <v>-1.2366285896182787E-2</v>
      </c>
      <c r="H76" s="58">
        <f t="shared" ref="H76" si="192">(H75-H74)/H74</f>
        <v>2.5392466581119148E-2</v>
      </c>
      <c r="I76" s="58">
        <f t="shared" ref="I76" si="193">(I75-I74)/I74</f>
        <v>-4.5965224072682019E-2</v>
      </c>
      <c r="J76" s="58">
        <f t="shared" ref="J76" si="194">(J75-J74)/J74</f>
        <v>9.5662166700735435E-2</v>
      </c>
      <c r="K76" s="58">
        <f t="shared" ref="K76" si="195">(K75-K74)/K74</f>
        <v>1.0287184202660244E-2</v>
      </c>
      <c r="L76" s="58">
        <f t="shared" ref="L76" si="196">(L75-L74)/L74</f>
        <v>6.7648106065220925E-2</v>
      </c>
      <c r="M76" s="58">
        <f t="shared" ref="M76" si="197">(M75-M74)/M74</f>
        <v>0</v>
      </c>
      <c r="N76" s="58">
        <f t="shared" ref="N76" si="198">(N75-N74)/N74</f>
        <v>6.7648106065220912E-2</v>
      </c>
    </row>
    <row r="77" spans="1:14" s="21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7"/>
      <c r="K77" s="7"/>
      <c r="L77" s="7"/>
      <c r="M77" s="20"/>
      <c r="N77" s="7"/>
    </row>
    <row r="78" spans="1:14" s="21" customFormat="1" x14ac:dyDescent="0.2">
      <c r="A78" s="8" t="s">
        <v>278</v>
      </c>
      <c r="B78" s="19">
        <v>2024</v>
      </c>
      <c r="C78" s="7">
        <v>1303517618</v>
      </c>
      <c r="D78" s="7">
        <v>734735655</v>
      </c>
      <c r="E78" s="7">
        <v>41870418</v>
      </c>
      <c r="F78" s="7">
        <v>36501148</v>
      </c>
      <c r="G78" s="7">
        <v>18750000</v>
      </c>
      <c r="H78" s="7">
        <v>18638386</v>
      </c>
      <c r="I78" s="7">
        <v>1545649</v>
      </c>
      <c r="J78" s="7">
        <v>6751156</v>
      </c>
      <c r="K78" s="7">
        <v>124056757</v>
      </c>
      <c r="L78" s="7">
        <v>610678898</v>
      </c>
      <c r="M78" s="20">
        <v>3</v>
      </c>
      <c r="N78" s="7">
        <v>1832036.6939999999</v>
      </c>
    </row>
    <row r="79" spans="1:14" s="21" customFormat="1" x14ac:dyDescent="0.2">
      <c r="A79" s="8" t="s">
        <v>278</v>
      </c>
      <c r="B79" s="19">
        <v>2025</v>
      </c>
      <c r="C79" s="7">
        <v>1328925171</v>
      </c>
      <c r="D79" s="7">
        <v>783984986</v>
      </c>
      <c r="E79" s="7">
        <v>41320825</v>
      </c>
      <c r="F79" s="7">
        <v>37944700</v>
      </c>
      <c r="G79" s="7">
        <v>18650000</v>
      </c>
      <c r="H79" s="7">
        <v>19068707</v>
      </c>
      <c r="I79" s="7">
        <v>1376699</v>
      </c>
      <c r="J79" s="7">
        <v>8209544</v>
      </c>
      <c r="K79" s="7">
        <v>126570475</v>
      </c>
      <c r="L79" s="7">
        <v>657414511</v>
      </c>
      <c r="M79" s="20">
        <v>3.2564000000000002</v>
      </c>
      <c r="N79" s="7">
        <v>2140804.6136204</v>
      </c>
    </row>
    <row r="80" spans="1:14" s="58" customFormat="1" x14ac:dyDescent="0.2">
      <c r="A80" s="58" t="s">
        <v>9</v>
      </c>
      <c r="B80" s="75"/>
      <c r="C80" s="58">
        <f>(C79-C78)/C78</f>
        <v>1.949153018659085E-2</v>
      </c>
      <c r="D80" s="58">
        <f t="shared" ref="D80" si="199">(D79-D78)/D78</f>
        <v>6.7030000061722883E-2</v>
      </c>
      <c r="E80" s="58">
        <f t="shared" ref="E80" si="200">(E79-E78)/E78</f>
        <v>-1.3126045218846394E-2</v>
      </c>
      <c r="F80" s="58">
        <f t="shared" ref="F80" si="201">(F79-F78)/F78</f>
        <v>3.9548125993187938E-2</v>
      </c>
      <c r="G80" s="58">
        <f t="shared" ref="G80" si="202">(G79-G78)/G78</f>
        <v>-5.3333333333333332E-3</v>
      </c>
      <c r="H80" s="58">
        <f t="shared" ref="H80" si="203">(H79-H78)/H78</f>
        <v>2.3087889691736183E-2</v>
      </c>
      <c r="I80" s="58">
        <f t="shared" ref="I80" si="204">(I79-I78)/I78</f>
        <v>-0.10930683486354276</v>
      </c>
      <c r="J80" s="58">
        <f t="shared" ref="J80" si="205">(J79-J78)/J78</f>
        <v>0.21602048597306892</v>
      </c>
      <c r="K80" s="58">
        <f t="shared" ref="K80" si="206">(K79-K78)/K78</f>
        <v>2.0262644782823074E-2</v>
      </c>
      <c r="L80" s="58">
        <f t="shared" ref="L80" si="207">(L79-L78)/L78</f>
        <v>7.6530584490574621E-2</v>
      </c>
      <c r="M80" s="58">
        <f t="shared" ref="M80" si="208">(M79-M78)/M78</f>
        <v>8.5466666666666732E-2</v>
      </c>
      <c r="N80" s="58">
        <f t="shared" ref="N80" si="209">(N79-N78)/N78</f>
        <v>0.16853806511170244</v>
      </c>
    </row>
    <row r="81" spans="1:14" s="21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</row>
    <row r="82" spans="1:14" s="21" customFormat="1" x14ac:dyDescent="0.2">
      <c r="A82" s="8" t="s">
        <v>279</v>
      </c>
      <c r="B82" s="19">
        <v>2024</v>
      </c>
      <c r="C82" s="7">
        <v>3446219468</v>
      </c>
      <c r="D82" s="7">
        <v>2261804888</v>
      </c>
      <c r="E82" s="7">
        <v>3806065</v>
      </c>
      <c r="F82" s="7">
        <v>299</v>
      </c>
      <c r="G82" s="7">
        <v>3825000</v>
      </c>
      <c r="H82" s="7">
        <v>3825000</v>
      </c>
      <c r="I82" s="7">
        <v>0</v>
      </c>
      <c r="J82" s="7">
        <v>302350</v>
      </c>
      <c r="K82" s="7">
        <v>11758714</v>
      </c>
      <c r="L82" s="7">
        <v>2250046174</v>
      </c>
      <c r="M82" s="20">
        <v>3</v>
      </c>
      <c r="N82" s="7">
        <v>6750138.5219999999</v>
      </c>
    </row>
    <row r="83" spans="1:14" s="21" customFormat="1" x14ac:dyDescent="0.2">
      <c r="A83" s="8" t="s">
        <v>279</v>
      </c>
      <c r="B83" s="19">
        <v>2025</v>
      </c>
      <c r="C83" s="7">
        <v>3289769787</v>
      </c>
      <c r="D83" s="7">
        <v>2432508007</v>
      </c>
      <c r="E83" s="7">
        <v>3791527</v>
      </c>
      <c r="F83" s="7">
        <v>261</v>
      </c>
      <c r="G83" s="7">
        <v>3925000</v>
      </c>
      <c r="H83" s="7">
        <v>4038354</v>
      </c>
      <c r="I83" s="7">
        <v>0</v>
      </c>
      <c r="J83" s="7">
        <v>337152</v>
      </c>
      <c r="K83" s="7">
        <v>12092294</v>
      </c>
      <c r="L83" s="7">
        <v>2420415713</v>
      </c>
      <c r="M83" s="20">
        <v>3</v>
      </c>
      <c r="N83" s="7">
        <v>7261247.1390000004</v>
      </c>
    </row>
    <row r="84" spans="1:14" s="58" customFormat="1" x14ac:dyDescent="0.2">
      <c r="A84" s="58" t="s">
        <v>9</v>
      </c>
      <c r="B84" s="75"/>
      <c r="C84" s="58">
        <f>(C83-C82)/C82</f>
        <v>-4.5397480471780563E-2</v>
      </c>
      <c r="D84" s="58">
        <f t="shared" ref="D84" si="210">(D83-D82)/D82</f>
        <v>7.5472079800368699E-2</v>
      </c>
      <c r="E84" s="58">
        <f t="shared" ref="E84" si="211">(E83-E82)/E82</f>
        <v>-3.8196930425518217E-3</v>
      </c>
      <c r="F84" s="58">
        <f t="shared" ref="F84" si="212">(F83-F82)/F82</f>
        <v>-0.12709030100334448</v>
      </c>
      <c r="G84" s="58">
        <f t="shared" ref="G84" si="213">(G83-G82)/G82</f>
        <v>2.6143790849673203E-2</v>
      </c>
      <c r="H84" s="58">
        <f t="shared" ref="H84" si="214">(H83-H82)/H82</f>
        <v>5.5778823529411763E-2</v>
      </c>
      <c r="I84" s="58" t="e">
        <f t="shared" ref="I84" si="215">(I83-I82)/I82</f>
        <v>#DIV/0!</v>
      </c>
      <c r="J84" s="58">
        <f t="shared" ref="J84" si="216">(J83-J82)/J82</f>
        <v>0.11510501074913181</v>
      </c>
      <c r="K84" s="58">
        <f t="shared" ref="K84" si="217">(K83-K82)/K82</f>
        <v>2.8368748487292064E-2</v>
      </c>
      <c r="L84" s="58">
        <f t="shared" ref="L84" si="218">(L83-L82)/L82</f>
        <v>7.5718241238190695E-2</v>
      </c>
      <c r="M84" s="58">
        <f t="shared" ref="M84" si="219">(M83-M82)/M82</f>
        <v>0</v>
      </c>
      <c r="N84" s="58">
        <f t="shared" ref="N84" si="220">(N83-N82)/N82</f>
        <v>7.5718241238190778E-2</v>
      </c>
    </row>
    <row r="85" spans="1:14" s="21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</row>
    <row r="86" spans="1:14" s="21" customFormat="1" x14ac:dyDescent="0.2">
      <c r="A86" s="8" t="s">
        <v>280</v>
      </c>
      <c r="B86" s="19">
        <v>2024</v>
      </c>
      <c r="C86" s="7">
        <v>509061009</v>
      </c>
      <c r="D86" s="7">
        <v>433295006</v>
      </c>
      <c r="E86" s="7">
        <v>6718431</v>
      </c>
      <c r="F86" s="7">
        <v>26216634</v>
      </c>
      <c r="G86" s="7">
        <v>5809098</v>
      </c>
      <c r="H86" s="7">
        <v>4152055</v>
      </c>
      <c r="I86" s="7">
        <v>0</v>
      </c>
      <c r="J86" s="7">
        <v>4519843</v>
      </c>
      <c r="K86" s="7">
        <v>47416061</v>
      </c>
      <c r="L86" s="7">
        <v>385878945</v>
      </c>
      <c r="M86" s="20">
        <v>9.9</v>
      </c>
      <c r="N86" s="7">
        <v>3820201.5554999998</v>
      </c>
    </row>
    <row r="87" spans="1:14" s="21" customFormat="1" x14ac:dyDescent="0.2">
      <c r="A87" s="8" t="s">
        <v>280</v>
      </c>
      <c r="B87" s="19">
        <v>2025</v>
      </c>
      <c r="C87" s="7">
        <v>552509148</v>
      </c>
      <c r="D87" s="7">
        <v>462589288</v>
      </c>
      <c r="E87" s="7">
        <v>7226839</v>
      </c>
      <c r="F87" s="7">
        <v>23285592</v>
      </c>
      <c r="G87" s="7">
        <v>5900549</v>
      </c>
      <c r="H87" s="7">
        <v>4498219</v>
      </c>
      <c r="I87" s="7">
        <v>0</v>
      </c>
      <c r="J87" s="7">
        <v>5252779</v>
      </c>
      <c r="K87" s="7">
        <v>46163978</v>
      </c>
      <c r="L87" s="7">
        <v>416425310</v>
      </c>
      <c r="M87" s="20">
        <v>9.9</v>
      </c>
      <c r="N87" s="7">
        <v>4122610.5690000001</v>
      </c>
    </row>
    <row r="88" spans="1:14" s="58" customFormat="1" x14ac:dyDescent="0.2">
      <c r="A88" s="58" t="s">
        <v>9</v>
      </c>
      <c r="B88" s="75"/>
      <c r="C88" s="58">
        <f>(C87-C86)/C86</f>
        <v>8.5349571528468796E-2</v>
      </c>
      <c r="D88" s="58">
        <f t="shared" ref="D88" si="221">(D87-D86)/D86</f>
        <v>6.7608169017299963E-2</v>
      </c>
      <c r="E88" s="58">
        <f t="shared" ref="E88" si="222">(E87-E86)/E86</f>
        <v>7.5673620820099222E-2</v>
      </c>
      <c r="F88" s="58">
        <f t="shared" ref="F88" si="223">(F87-F86)/F86</f>
        <v>-0.11180085132210336</v>
      </c>
      <c r="G88" s="58">
        <f t="shared" ref="G88" si="224">(G87-G86)/G86</f>
        <v>1.5742719437682063E-2</v>
      </c>
      <c r="H88" s="58">
        <f t="shared" ref="H88" si="225">(H87-H86)/H86</f>
        <v>8.3371727975665055E-2</v>
      </c>
      <c r="I88" s="58" t="e">
        <f t="shared" ref="I88" si="226">(I87-I86)/I86</f>
        <v>#DIV/0!</v>
      </c>
      <c r="J88" s="58">
        <f t="shared" ref="J88" si="227">(J87-J86)/J86</f>
        <v>0.16215961483617905</v>
      </c>
      <c r="K88" s="58">
        <f t="shared" ref="K88" si="228">(K87-K86)/K86</f>
        <v>-2.6406305660860357E-2</v>
      </c>
      <c r="L88" s="58">
        <f t="shared" ref="L88" si="229">(L87-L86)/L86</f>
        <v>7.9160486457741305E-2</v>
      </c>
      <c r="M88" s="58">
        <f t="shared" ref="M88" si="230">(M87-M86)/M86</f>
        <v>0</v>
      </c>
      <c r="N88" s="58">
        <f t="shared" ref="N88" si="231">(N87-N86)/N86</f>
        <v>7.9160486457741402E-2</v>
      </c>
    </row>
    <row r="89" spans="1:14" s="21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</row>
    <row r="90" spans="1:14" s="21" customFormat="1" x14ac:dyDescent="0.2">
      <c r="A90" s="8" t="s">
        <v>281</v>
      </c>
      <c r="B90" s="19">
        <v>2024</v>
      </c>
      <c r="C90" s="7">
        <v>6072708586</v>
      </c>
      <c r="D90" s="7">
        <v>4099430001</v>
      </c>
      <c r="E90" s="7">
        <v>107517056</v>
      </c>
      <c r="F90" s="7">
        <v>113224657</v>
      </c>
      <c r="G90" s="7">
        <v>110024810</v>
      </c>
      <c r="H90" s="7">
        <v>107166903</v>
      </c>
      <c r="I90" s="7">
        <v>3077303</v>
      </c>
      <c r="J90" s="7">
        <v>20055073</v>
      </c>
      <c r="K90" s="7">
        <v>461065802</v>
      </c>
      <c r="L90" s="7">
        <v>3638364199</v>
      </c>
      <c r="M90" s="20">
        <v>7.4</v>
      </c>
      <c r="N90" s="7">
        <v>26923895.072600003</v>
      </c>
    </row>
    <row r="91" spans="1:14" s="21" customFormat="1" x14ac:dyDescent="0.2">
      <c r="A91" s="8" t="s">
        <v>281</v>
      </c>
      <c r="B91" s="19">
        <v>2025</v>
      </c>
      <c r="C91" s="7">
        <v>6163014975</v>
      </c>
      <c r="D91" s="7">
        <v>4345509515</v>
      </c>
      <c r="E91" s="7">
        <v>108908808</v>
      </c>
      <c r="F91" s="7">
        <v>116108073</v>
      </c>
      <c r="G91" s="7">
        <v>108400000</v>
      </c>
      <c r="H91" s="7">
        <v>108970653</v>
      </c>
      <c r="I91" s="7">
        <v>2869925</v>
      </c>
      <c r="J91" s="7">
        <v>23197209</v>
      </c>
      <c r="K91" s="7">
        <v>468454668</v>
      </c>
      <c r="L91" s="7">
        <v>3877054847</v>
      </c>
      <c r="M91" s="20">
        <v>7.4</v>
      </c>
      <c r="N91" s="7">
        <v>28690205.867800005</v>
      </c>
    </row>
    <row r="92" spans="1:14" s="58" customFormat="1" x14ac:dyDescent="0.2">
      <c r="A92" s="58" t="s">
        <v>9</v>
      </c>
      <c r="B92" s="75"/>
      <c r="C92" s="58">
        <f>(C91-C90)/C90</f>
        <v>1.4870858319826513E-2</v>
      </c>
      <c r="D92" s="58">
        <f t="shared" ref="D92" si="232">(D91-D90)/D90</f>
        <v>6.0027738963702823E-2</v>
      </c>
      <c r="E92" s="58">
        <f t="shared" ref="E92" si="233">(E91-E90)/E90</f>
        <v>1.2944476455902959E-2</v>
      </c>
      <c r="F92" s="58">
        <f t="shared" ref="F92" si="234">(F91-F90)/F90</f>
        <v>2.5466325766833633E-2</v>
      </c>
      <c r="G92" s="58">
        <f t="shared" ref="G92" si="235">(G91-G90)/G90</f>
        <v>-1.4767669219333349E-2</v>
      </c>
      <c r="H92" s="58">
        <f t="shared" ref="H92" si="236">(H91-H90)/H90</f>
        <v>1.6831222602373793E-2</v>
      </c>
      <c r="I92" s="58">
        <f t="shared" ref="I92" si="237">(I91-I90)/I90</f>
        <v>-6.7389529077897109E-2</v>
      </c>
      <c r="J92" s="58">
        <f t="shared" ref="J92" si="238">(J91-J90)/J90</f>
        <v>0.15667537086501754</v>
      </c>
      <c r="K92" s="58">
        <f t="shared" ref="K92" si="239">(K91-K90)/K90</f>
        <v>1.6025621436135052E-2</v>
      </c>
      <c r="L92" s="58">
        <f t="shared" ref="L92" si="240">(L91-L90)/L90</f>
        <v>6.5603835939679667E-2</v>
      </c>
      <c r="M92" s="58">
        <f t="shared" ref="M92" si="241">(M91-M90)/M90</f>
        <v>0</v>
      </c>
      <c r="N92" s="58">
        <f t="shared" ref="N92" si="242">(N91-N90)/N90</f>
        <v>6.5603835939679708E-2</v>
      </c>
    </row>
    <row r="93" spans="1:14" s="21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7"/>
      <c r="K93" s="7"/>
      <c r="L93" s="7"/>
      <c r="M93" s="20"/>
      <c r="N93" s="7"/>
    </row>
    <row r="94" spans="1:14" s="21" customFormat="1" x14ac:dyDescent="0.2">
      <c r="A94" s="8" t="s">
        <v>282</v>
      </c>
      <c r="B94" s="19">
        <v>2024</v>
      </c>
      <c r="C94" s="7">
        <v>2707318008</v>
      </c>
      <c r="D94" s="7">
        <v>1774762806</v>
      </c>
      <c r="E94" s="7">
        <v>60323884</v>
      </c>
      <c r="F94" s="7">
        <v>0</v>
      </c>
      <c r="G94" s="7">
        <v>16825000</v>
      </c>
      <c r="H94" s="7">
        <v>16668826</v>
      </c>
      <c r="I94" s="7">
        <v>0</v>
      </c>
      <c r="J94" s="7">
        <v>5551433</v>
      </c>
      <c r="K94" s="7">
        <v>99369143</v>
      </c>
      <c r="L94" s="7">
        <v>1675393663</v>
      </c>
      <c r="M94" s="20">
        <v>5.4</v>
      </c>
      <c r="N94" s="7">
        <v>9047125.7802000009</v>
      </c>
    </row>
    <row r="95" spans="1:14" s="21" customFormat="1" x14ac:dyDescent="0.2">
      <c r="A95" s="8" t="s">
        <v>282</v>
      </c>
      <c r="B95" s="19">
        <v>2025</v>
      </c>
      <c r="C95" s="7">
        <v>2842769615</v>
      </c>
      <c r="D95" s="7">
        <v>1948220694</v>
      </c>
      <c r="E95" s="7">
        <v>64441153</v>
      </c>
      <c r="F95" s="7">
        <v>0</v>
      </c>
      <c r="G95" s="7">
        <v>16500000</v>
      </c>
      <c r="H95" s="7">
        <v>16862009</v>
      </c>
      <c r="I95" s="7">
        <v>0</v>
      </c>
      <c r="J95" s="7">
        <v>5864858</v>
      </c>
      <c r="K95" s="7">
        <v>103668020</v>
      </c>
      <c r="L95" s="7">
        <v>1844552674</v>
      </c>
      <c r="M95" s="20">
        <v>5.4</v>
      </c>
      <c r="N95" s="7">
        <v>9960584.4396000002</v>
      </c>
    </row>
    <row r="96" spans="1:14" s="58" customFormat="1" x14ac:dyDescent="0.2">
      <c r="A96" s="58" t="s">
        <v>9</v>
      </c>
      <c r="B96" s="75"/>
      <c r="C96" s="58">
        <f>(C95-C94)/C94</f>
        <v>5.0031657381861584E-2</v>
      </c>
      <c r="D96" s="58">
        <f t="shared" ref="D96" si="243">(D95-D94)/D94</f>
        <v>9.7735814280976094E-2</v>
      </c>
      <c r="E96" s="58">
        <f t="shared" ref="E96" si="244">(E95-E94)/E94</f>
        <v>6.8252717281930983E-2</v>
      </c>
      <c r="F96" s="58" t="e">
        <f t="shared" ref="F96" si="245">(F95-F94)/F94</f>
        <v>#DIV/0!</v>
      </c>
      <c r="G96" s="58">
        <f t="shared" ref="G96" si="246">(G95-G94)/G94</f>
        <v>-1.9316493313521546E-2</v>
      </c>
      <c r="H96" s="58">
        <f t="shared" ref="H96" si="247">(H95-H94)/H94</f>
        <v>1.1589478467169793E-2</v>
      </c>
      <c r="I96" s="58" t="e">
        <f t="shared" ref="I96" si="248">(I95-I94)/I94</f>
        <v>#DIV/0!</v>
      </c>
      <c r="J96" s="58">
        <f t="shared" ref="J96" si="249">(J95-J94)/J94</f>
        <v>5.645839551697733E-2</v>
      </c>
      <c r="K96" s="58">
        <f t="shared" ref="K96" si="250">(K95-K94)/K94</f>
        <v>4.3261689395872119E-2</v>
      </c>
      <c r="L96" s="58">
        <f t="shared" ref="L96" si="251">(L95-L94)/L94</f>
        <v>0.10096672485742833</v>
      </c>
      <c r="M96" s="58">
        <f t="shared" ref="M96" si="252">(M95-M94)/M94</f>
        <v>0</v>
      </c>
      <c r="N96" s="58">
        <f t="shared" ref="N96" si="253">(N95-N94)/N94</f>
        <v>0.10096672485742825</v>
      </c>
    </row>
    <row r="97" spans="1:14" s="21" customFormat="1" x14ac:dyDescent="0.2">
      <c r="A97" s="8"/>
      <c r="B97" s="19"/>
      <c r="C97" s="7"/>
      <c r="D97" s="7"/>
      <c r="E97" s="7"/>
      <c r="F97" s="7"/>
      <c r="G97" s="7"/>
      <c r="H97" s="7"/>
      <c r="I97" s="7"/>
      <c r="J97" s="7"/>
      <c r="K97" s="7"/>
      <c r="L97" s="7"/>
      <c r="M97" s="20"/>
      <c r="N97" s="7"/>
    </row>
    <row r="98" spans="1:14" s="21" customFormat="1" x14ac:dyDescent="0.2">
      <c r="A98" s="8" t="s">
        <v>283</v>
      </c>
      <c r="B98" s="19">
        <v>2024</v>
      </c>
      <c r="C98" s="7">
        <v>365071368</v>
      </c>
      <c r="D98" s="7">
        <v>260602205</v>
      </c>
      <c r="E98" s="7">
        <v>87945203</v>
      </c>
      <c r="F98" s="7">
        <v>18817292</v>
      </c>
      <c r="G98" s="7">
        <v>17074974</v>
      </c>
      <c r="H98" s="7">
        <v>7638597</v>
      </c>
      <c r="I98" s="7">
        <v>0</v>
      </c>
      <c r="J98" s="7">
        <v>2139801</v>
      </c>
      <c r="K98" s="7">
        <v>133615867</v>
      </c>
      <c r="L98" s="7">
        <v>126986338</v>
      </c>
      <c r="M98" s="20">
        <v>6.5419</v>
      </c>
      <c r="N98" s="7">
        <v>830731.92456219997</v>
      </c>
    </row>
    <row r="99" spans="1:14" s="21" customFormat="1" x14ac:dyDescent="0.2">
      <c r="A99" s="8" t="s">
        <v>283</v>
      </c>
      <c r="B99" s="19">
        <v>2025</v>
      </c>
      <c r="C99" s="7">
        <v>373603350</v>
      </c>
      <c r="D99" s="7">
        <v>272938666</v>
      </c>
      <c r="E99" s="7">
        <v>87952713</v>
      </c>
      <c r="F99" s="7">
        <v>19291388</v>
      </c>
      <c r="G99" s="7">
        <v>16621211</v>
      </c>
      <c r="H99" s="7">
        <v>8273410</v>
      </c>
      <c r="I99" s="7">
        <v>0</v>
      </c>
      <c r="J99" s="7">
        <v>2145574</v>
      </c>
      <c r="K99" s="7">
        <v>134284296</v>
      </c>
      <c r="L99" s="7">
        <v>138654370</v>
      </c>
      <c r="M99" s="20">
        <v>6.5419</v>
      </c>
      <c r="N99" s="7">
        <v>907063.02310300001</v>
      </c>
    </row>
    <row r="100" spans="1:14" s="58" customFormat="1" x14ac:dyDescent="0.2">
      <c r="A100" s="58" t="s">
        <v>9</v>
      </c>
      <c r="B100" s="75"/>
      <c r="C100" s="58">
        <f>(C99-C98)/C98</f>
        <v>2.3370723501931819E-2</v>
      </c>
      <c r="D100" s="58">
        <f t="shared" ref="D100" si="254">(D99-D98)/D98</f>
        <v>4.7338283265868759E-2</v>
      </c>
      <c r="E100" s="58">
        <f t="shared" ref="E100" si="255">(E99-E98)/E98</f>
        <v>8.5394083404412638E-5</v>
      </c>
      <c r="F100" s="58">
        <f t="shared" ref="F100" si="256">(F99-F98)/F98</f>
        <v>2.5194698578307653E-2</v>
      </c>
      <c r="G100" s="58">
        <f t="shared" ref="G100" si="257">(G99-G98)/G98</f>
        <v>-2.6574740318784672E-2</v>
      </c>
      <c r="H100" s="58">
        <f t="shared" ref="H100" si="258">(H99-H98)/H98</f>
        <v>8.3105968281871653E-2</v>
      </c>
      <c r="I100" s="58" t="e">
        <f t="shared" ref="I100" si="259">(I99-I98)/I98</f>
        <v>#DIV/0!</v>
      </c>
      <c r="J100" s="58">
        <f t="shared" ref="J100" si="260">(J99-J98)/J98</f>
        <v>2.6979144322299129E-3</v>
      </c>
      <c r="K100" s="58">
        <f t="shared" ref="K100" si="261">(K99-K98)/K98</f>
        <v>5.0026169421929509E-3</v>
      </c>
      <c r="L100" s="58">
        <f t="shared" ref="L100" si="262">(L99-L98)/L98</f>
        <v>9.1884152136114047E-2</v>
      </c>
      <c r="M100" s="58">
        <f t="shared" ref="M100" si="263">(M99-M98)/M98</f>
        <v>0</v>
      </c>
      <c r="N100" s="58">
        <f t="shared" ref="N100" si="264">(N99-N98)/N98</f>
        <v>9.1884152136114103E-2</v>
      </c>
    </row>
    <row r="101" spans="1:14" s="21" customFormat="1" x14ac:dyDescent="0.2">
      <c r="A101" s="8"/>
      <c r="B101" s="1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/>
      <c r="N101" s="7"/>
    </row>
    <row r="102" spans="1:14" s="21" customFormat="1" x14ac:dyDescent="0.2">
      <c r="A102" s="8" t="s">
        <v>284</v>
      </c>
      <c r="B102" s="19">
        <v>2024</v>
      </c>
      <c r="C102" s="7">
        <v>54815053499</v>
      </c>
      <c r="D102" s="7">
        <v>32746203930</v>
      </c>
      <c r="E102" s="7">
        <v>206893485</v>
      </c>
      <c r="F102" s="7">
        <v>246652299</v>
      </c>
      <c r="G102" s="7">
        <v>87225000</v>
      </c>
      <c r="H102" s="7">
        <v>87067578</v>
      </c>
      <c r="I102" s="7">
        <v>0</v>
      </c>
      <c r="J102" s="7">
        <v>77824273</v>
      </c>
      <c r="K102" s="7">
        <v>705662635</v>
      </c>
      <c r="L102" s="7">
        <v>32040541295</v>
      </c>
      <c r="M102" s="20">
        <v>2.6110000000000002</v>
      </c>
      <c r="N102" s="7">
        <v>83657853.321245015</v>
      </c>
    </row>
    <row r="103" spans="1:14" s="21" customFormat="1" x14ac:dyDescent="0.2">
      <c r="A103" s="8" t="s">
        <v>284</v>
      </c>
      <c r="B103" s="19">
        <v>2025</v>
      </c>
      <c r="C103" s="7">
        <v>56723383633</v>
      </c>
      <c r="D103" s="7">
        <v>35429094014</v>
      </c>
      <c r="E103" s="7">
        <v>215283137</v>
      </c>
      <c r="F103" s="7">
        <v>269919882</v>
      </c>
      <c r="G103" s="7">
        <v>86275000</v>
      </c>
      <c r="H103" s="7">
        <v>88638998</v>
      </c>
      <c r="I103" s="7">
        <v>0</v>
      </c>
      <c r="J103" s="7">
        <v>102125195</v>
      </c>
      <c r="K103" s="7">
        <v>762242212</v>
      </c>
      <c r="L103" s="7">
        <v>34666851802</v>
      </c>
      <c r="M103" s="20">
        <v>2.6110000000000002</v>
      </c>
      <c r="N103" s="7">
        <v>90515150.055022001</v>
      </c>
    </row>
    <row r="104" spans="1:14" s="58" customFormat="1" x14ac:dyDescent="0.2">
      <c r="A104" s="58" t="s">
        <v>9</v>
      </c>
      <c r="B104" s="75"/>
      <c r="C104" s="58">
        <f>(C103-C102)/C102</f>
        <v>3.4813979229899213E-2</v>
      </c>
      <c r="D104" s="58">
        <f t="shared" ref="D104" si="265">(D103-D102)/D102</f>
        <v>8.1929804435808384E-2</v>
      </c>
      <c r="E104" s="58">
        <f t="shared" ref="E104" si="266">(E103-E102)/E102</f>
        <v>4.0550585727723618E-2</v>
      </c>
      <c r="F104" s="58">
        <f t="shared" ref="F104" si="267">(F103-F102)/F102</f>
        <v>9.4333533862581184E-2</v>
      </c>
      <c r="G104" s="58">
        <f t="shared" ref="G104" si="268">(G103-G102)/G102</f>
        <v>-1.0891372886213814E-2</v>
      </c>
      <c r="H104" s="58">
        <f t="shared" ref="H104" si="269">(H103-H102)/H102</f>
        <v>1.8048279693733987E-2</v>
      </c>
      <c r="I104" s="58" t="e">
        <f t="shared" ref="I104" si="270">(I103-I102)/I102</f>
        <v>#DIV/0!</v>
      </c>
      <c r="J104" s="58">
        <f t="shared" ref="J104" si="271">(J103-J102)/J102</f>
        <v>0.31225376175373976</v>
      </c>
      <c r="K104" s="58">
        <f t="shared" ref="K104" si="272">(K103-K102)/K102</f>
        <v>8.0179357944891047E-2</v>
      </c>
      <c r="L104" s="58">
        <f t="shared" ref="L104" si="273">(L103-L102)/L102</f>
        <v>8.1968356365123007E-2</v>
      </c>
      <c r="M104" s="58">
        <f t="shared" ref="M104" si="274">(M103-M102)/M102</f>
        <v>0</v>
      </c>
      <c r="N104" s="58">
        <f t="shared" ref="N104" si="275">(N103-N102)/N102</f>
        <v>8.1968356365122841E-2</v>
      </c>
    </row>
    <row r="105" spans="1:14" s="21" customFormat="1" x14ac:dyDescent="0.2">
      <c r="A105" s="8"/>
      <c r="B105" s="1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/>
      <c r="N105" s="7"/>
    </row>
    <row r="106" spans="1:14" s="21" customFormat="1" x14ac:dyDescent="0.2">
      <c r="A106" s="8" t="s">
        <v>285</v>
      </c>
      <c r="B106" s="19">
        <v>2024</v>
      </c>
      <c r="C106" s="7">
        <v>30136439375</v>
      </c>
      <c r="D106" s="7">
        <v>22078014588</v>
      </c>
      <c r="E106" s="7">
        <v>832947317</v>
      </c>
      <c r="F106" s="7">
        <v>305261800</v>
      </c>
      <c r="G106" s="7">
        <v>457406361</v>
      </c>
      <c r="H106" s="7">
        <v>454641881</v>
      </c>
      <c r="I106" s="7">
        <v>10986512</v>
      </c>
      <c r="J106" s="7">
        <v>174069895</v>
      </c>
      <c r="K106" s="7">
        <v>2235313766</v>
      </c>
      <c r="L106" s="7">
        <v>19842700822</v>
      </c>
      <c r="M106" s="20">
        <v>5.0537000000000001</v>
      </c>
      <c r="N106" s="7">
        <v>100279057.14414141</v>
      </c>
    </row>
    <row r="107" spans="1:14" s="21" customFormat="1" x14ac:dyDescent="0.2">
      <c r="A107" s="8" t="s">
        <v>285</v>
      </c>
      <c r="B107" s="19">
        <v>2025</v>
      </c>
      <c r="C107" s="7">
        <v>31380402637</v>
      </c>
      <c r="D107" s="7">
        <v>23987496407</v>
      </c>
      <c r="E107" s="7">
        <v>841466431</v>
      </c>
      <c r="F107" s="7">
        <v>304434444</v>
      </c>
      <c r="G107" s="7">
        <v>463350000</v>
      </c>
      <c r="H107" s="7">
        <v>474276296</v>
      </c>
      <c r="I107" s="7">
        <v>10710985</v>
      </c>
      <c r="J107" s="7">
        <v>146319570</v>
      </c>
      <c r="K107" s="7">
        <v>2240557726</v>
      </c>
      <c r="L107" s="7">
        <v>21746938681</v>
      </c>
      <c r="M107" s="20">
        <v>5.0537000000000001</v>
      </c>
      <c r="N107" s="7">
        <v>109902504.0121697</v>
      </c>
    </row>
    <row r="108" spans="1:14" s="58" customFormat="1" x14ac:dyDescent="0.2">
      <c r="A108" s="58" t="s">
        <v>9</v>
      </c>
      <c r="B108" s="75"/>
      <c r="C108" s="58">
        <f>(C107-C106)/C106</f>
        <v>4.1277711892929954E-2</v>
      </c>
      <c r="D108" s="58">
        <f t="shared" ref="D108" si="276">(D107-D106)/D106</f>
        <v>8.6487931756230249E-2</v>
      </c>
      <c r="E108" s="58">
        <f t="shared" ref="E108" si="277">(E107-E106)/E106</f>
        <v>1.0227674459271955E-2</v>
      </c>
      <c r="F108" s="58">
        <f t="shared" ref="F108" si="278">(F107-F106)/F106</f>
        <v>-2.7103161941651396E-3</v>
      </c>
      <c r="G108" s="58">
        <f t="shared" ref="G108" si="279">(G107-G106)/G106</f>
        <v>1.2994220253093507E-2</v>
      </c>
      <c r="H108" s="58">
        <f t="shared" ref="H108" si="280">(H107-H106)/H106</f>
        <v>4.3186551482704255E-2</v>
      </c>
      <c r="I108" s="58">
        <f t="shared" ref="I108" si="281">(I107-I106)/I106</f>
        <v>-2.5078660087933278E-2</v>
      </c>
      <c r="J108" s="58">
        <f t="shared" ref="J108" si="282">(J107-J106)/J106</f>
        <v>-0.15942058791958252</v>
      </c>
      <c r="K108" s="58">
        <f t="shared" ref="K108" si="283">(K107-K106)/K106</f>
        <v>2.3459614841382405E-3</v>
      </c>
      <c r="L108" s="58">
        <f t="shared" ref="L108" si="284">(L107-L106)/L106</f>
        <v>9.5966666840470297E-2</v>
      </c>
      <c r="M108" s="58">
        <f t="shared" ref="M108" si="285">(M107-M106)/M106</f>
        <v>0</v>
      </c>
      <c r="N108" s="58">
        <f t="shared" ref="N108" si="286">(N107-N106)/N106</f>
        <v>9.5966666840470269E-2</v>
      </c>
    </row>
    <row r="109" spans="1:14" s="21" customFormat="1" x14ac:dyDescent="0.2">
      <c r="A109" s="8"/>
      <c r="B109" s="1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0"/>
      <c r="N109" s="7"/>
    </row>
    <row r="110" spans="1:14" s="21" customFormat="1" x14ac:dyDescent="0.2">
      <c r="A110" s="8" t="s">
        <v>286</v>
      </c>
      <c r="B110" s="19">
        <v>2024</v>
      </c>
      <c r="C110" s="7">
        <v>1140122908</v>
      </c>
      <c r="D110" s="7">
        <v>881783084</v>
      </c>
      <c r="E110" s="7">
        <v>16812632</v>
      </c>
      <c r="F110" s="7">
        <v>0</v>
      </c>
      <c r="G110" s="7">
        <v>9287500</v>
      </c>
      <c r="H110" s="7">
        <v>9280126</v>
      </c>
      <c r="I110" s="7">
        <v>0</v>
      </c>
      <c r="J110" s="7">
        <v>4874880</v>
      </c>
      <c r="K110" s="7">
        <v>40255138</v>
      </c>
      <c r="L110" s="7">
        <v>841527946</v>
      </c>
      <c r="M110" s="20">
        <v>6.35</v>
      </c>
      <c r="N110" s="7">
        <v>5343702.4570999993</v>
      </c>
    </row>
    <row r="111" spans="1:14" s="21" customFormat="1" x14ac:dyDescent="0.2">
      <c r="A111" s="8" t="s">
        <v>286</v>
      </c>
      <c r="B111" s="19">
        <v>2025</v>
      </c>
      <c r="C111" s="7">
        <v>1181363981</v>
      </c>
      <c r="D111" s="7">
        <v>986885159</v>
      </c>
      <c r="E111" s="7">
        <v>18486505</v>
      </c>
      <c r="F111" s="7">
        <v>0</v>
      </c>
      <c r="G111" s="7">
        <v>9362500</v>
      </c>
      <c r="H111" s="7">
        <v>9628282</v>
      </c>
      <c r="I111" s="7">
        <v>0</v>
      </c>
      <c r="J111" s="7">
        <v>4999150</v>
      </c>
      <c r="K111" s="7">
        <v>42476437</v>
      </c>
      <c r="L111" s="7">
        <v>944408722</v>
      </c>
      <c r="M111" s="20">
        <v>6.35</v>
      </c>
      <c r="N111" s="7">
        <v>5996995.3846999994</v>
      </c>
    </row>
    <row r="112" spans="1:14" s="58" customFormat="1" x14ac:dyDescent="0.2">
      <c r="A112" s="58" t="s">
        <v>9</v>
      </c>
      <c r="B112" s="75"/>
      <c r="C112" s="58">
        <f>(C111-C110)/C110</f>
        <v>3.6172479923541716E-2</v>
      </c>
      <c r="D112" s="58">
        <f t="shared" ref="D112" si="287">(D111-D110)/D110</f>
        <v>0.11919266416773311</v>
      </c>
      <c r="E112" s="58">
        <f t="shared" ref="E112" si="288">(E111-E110)/E110</f>
        <v>9.9560437651879843E-2</v>
      </c>
      <c r="F112" s="58" t="e">
        <f t="shared" ref="F112" si="289">(F111-F110)/F110</f>
        <v>#DIV/0!</v>
      </c>
      <c r="G112" s="58">
        <f t="shared" ref="G112" si="290">(G111-G110)/G110</f>
        <v>8.0753701211305519E-3</v>
      </c>
      <c r="H112" s="58">
        <f t="shared" ref="H112" si="291">(H111-H110)/H110</f>
        <v>3.7516300964017084E-2</v>
      </c>
      <c r="I112" s="58" t="e">
        <f t="shared" ref="I112" si="292">(I111-I110)/I110</f>
        <v>#DIV/0!</v>
      </c>
      <c r="J112" s="58">
        <f t="shared" ref="J112" si="293">(J111-J110)/J110</f>
        <v>2.549190954444007E-2</v>
      </c>
      <c r="K112" s="58">
        <f t="shared" ref="K112" si="294">(K111-K110)/K110</f>
        <v>5.5180508883114501E-2</v>
      </c>
      <c r="L112" s="58">
        <f t="shared" ref="L112" si="295">(L111-L110)/L110</f>
        <v>0.12225473496040024</v>
      </c>
      <c r="M112" s="58">
        <f t="shared" ref="M112" si="296">(M111-M110)/M110</f>
        <v>0</v>
      </c>
      <c r="N112" s="58">
        <f t="shared" ref="N112" si="297">(N111-N110)/N110</f>
        <v>0.12225473496040026</v>
      </c>
    </row>
    <row r="113" spans="1:14" s="21" customFormat="1" x14ac:dyDescent="0.2">
      <c r="A113" s="8"/>
      <c r="B113" s="1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"/>
      <c r="N113" s="7"/>
    </row>
    <row r="114" spans="1:14" s="21" customFormat="1" x14ac:dyDescent="0.2">
      <c r="A114" s="8" t="s">
        <v>287</v>
      </c>
      <c r="B114" s="19">
        <v>2024</v>
      </c>
      <c r="C114" s="7">
        <v>3247751364</v>
      </c>
      <c r="D114" s="7">
        <v>2532123338</v>
      </c>
      <c r="E114" s="7">
        <v>150787998</v>
      </c>
      <c r="F114" s="7">
        <v>116818630</v>
      </c>
      <c r="G114" s="7">
        <v>97920985</v>
      </c>
      <c r="H114" s="7">
        <v>76504232</v>
      </c>
      <c r="I114" s="7">
        <v>4377479</v>
      </c>
      <c r="J114" s="7">
        <v>14659362</v>
      </c>
      <c r="K114" s="7">
        <v>461068686</v>
      </c>
      <c r="L114" s="7">
        <v>2071054652</v>
      </c>
      <c r="M114" s="20">
        <v>3.5</v>
      </c>
      <c r="N114" s="7">
        <v>7248691.2819999997</v>
      </c>
    </row>
    <row r="115" spans="1:14" s="21" customFormat="1" x14ac:dyDescent="0.2">
      <c r="A115" s="8" t="s">
        <v>287</v>
      </c>
      <c r="B115" s="19">
        <v>2025</v>
      </c>
      <c r="C115" s="7">
        <v>3424650029</v>
      </c>
      <c r="D115" s="7">
        <v>2771337307</v>
      </c>
      <c r="E115" s="7">
        <v>147486988</v>
      </c>
      <c r="F115" s="7">
        <v>139324195</v>
      </c>
      <c r="G115" s="7">
        <v>98172011</v>
      </c>
      <c r="H115" s="7">
        <v>80832327</v>
      </c>
      <c r="I115" s="7">
        <v>4335851</v>
      </c>
      <c r="J115" s="7">
        <v>16452662</v>
      </c>
      <c r="K115" s="7">
        <v>486604034</v>
      </c>
      <c r="L115" s="7">
        <v>2284733273</v>
      </c>
      <c r="M115" s="20">
        <v>3.5</v>
      </c>
      <c r="N115" s="7">
        <v>7996566.4555000002</v>
      </c>
    </row>
    <row r="116" spans="1:14" s="58" customFormat="1" x14ac:dyDescent="0.2">
      <c r="A116" s="58" t="s">
        <v>9</v>
      </c>
      <c r="B116" s="75"/>
      <c r="C116" s="58">
        <f>(C115-C114)/C114</f>
        <v>5.4468044247736942E-2</v>
      </c>
      <c r="D116" s="58">
        <f t="shared" ref="D116" si="298">(D115-D114)/D114</f>
        <v>9.4471689198577263E-2</v>
      </c>
      <c r="E116" s="58">
        <f t="shared" ref="E116" si="299">(E115-E114)/E114</f>
        <v>-2.1891729075148275E-2</v>
      </c>
      <c r="F116" s="58">
        <f t="shared" ref="F116" si="300">(F115-F114)/F114</f>
        <v>0.19265390289203016</v>
      </c>
      <c r="G116" s="58">
        <f t="shared" ref="G116" si="301">(G115-G114)/G114</f>
        <v>2.5635567289279209E-3</v>
      </c>
      <c r="H116" s="58">
        <f t="shared" ref="H116" si="302">(H115-H114)/H114</f>
        <v>5.6573275580362667E-2</v>
      </c>
      <c r="I116" s="58">
        <f t="shared" ref="I116" si="303">(I115-I114)/I114</f>
        <v>-9.5095830271258869E-3</v>
      </c>
      <c r="J116" s="58">
        <f t="shared" ref="J116" si="304">(J115-J114)/J114</f>
        <v>0.12233138113377649</v>
      </c>
      <c r="K116" s="58">
        <f t="shared" ref="K116" si="305">(K115-K114)/K114</f>
        <v>5.5382958711709174E-2</v>
      </c>
      <c r="L116" s="58">
        <f t="shared" ref="L116" si="306">(L115-L114)/L114</f>
        <v>0.10317382054290666</v>
      </c>
      <c r="M116" s="58">
        <f t="shared" ref="M116" si="307">(M115-M114)/M114</f>
        <v>0</v>
      </c>
      <c r="N116" s="58">
        <f t="shared" ref="N116" si="308">(N115-N114)/N114</f>
        <v>0.10317382054290673</v>
      </c>
    </row>
    <row r="117" spans="1:14" s="21" customFormat="1" x14ac:dyDescent="0.2">
      <c r="A117" s="8"/>
      <c r="B117" s="1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"/>
      <c r="N117" s="7"/>
    </row>
    <row r="118" spans="1:14" s="21" customFormat="1" x14ac:dyDescent="0.2">
      <c r="A118" s="8" t="s">
        <v>288</v>
      </c>
      <c r="B118" s="19">
        <v>2024</v>
      </c>
      <c r="C118" s="7">
        <v>12546180465</v>
      </c>
      <c r="D118" s="7">
        <v>10068686324</v>
      </c>
      <c r="E118" s="7">
        <v>796779581</v>
      </c>
      <c r="F118" s="7">
        <v>118957195</v>
      </c>
      <c r="G118" s="7">
        <v>175405319</v>
      </c>
      <c r="H118" s="7">
        <v>138150387</v>
      </c>
      <c r="I118" s="7">
        <v>0</v>
      </c>
      <c r="J118" s="7">
        <v>42141385</v>
      </c>
      <c r="K118" s="7">
        <v>1271433867</v>
      </c>
      <c r="L118" s="7">
        <v>8797252457</v>
      </c>
      <c r="M118" s="20">
        <v>8.35</v>
      </c>
      <c r="N118" s="7">
        <v>73457058.015949994</v>
      </c>
    </row>
    <row r="119" spans="1:14" s="21" customFormat="1" x14ac:dyDescent="0.2">
      <c r="A119" s="8" t="s">
        <v>288</v>
      </c>
      <c r="B119" s="19">
        <v>2025</v>
      </c>
      <c r="C119" s="7">
        <v>13172329087</v>
      </c>
      <c r="D119" s="7">
        <v>10809973237</v>
      </c>
      <c r="E119" s="7">
        <v>793226839</v>
      </c>
      <c r="F119" s="7">
        <v>123100033</v>
      </c>
      <c r="G119" s="7">
        <v>174819780</v>
      </c>
      <c r="H119" s="7">
        <v>144428783</v>
      </c>
      <c r="I119" s="7">
        <v>7659590</v>
      </c>
      <c r="J119" s="7">
        <v>48274213</v>
      </c>
      <c r="K119" s="7">
        <v>1291509238</v>
      </c>
      <c r="L119" s="7">
        <v>9518463999</v>
      </c>
      <c r="M119" s="20">
        <v>8.35</v>
      </c>
      <c r="N119" s="7">
        <v>79479174.391649991</v>
      </c>
    </row>
    <row r="120" spans="1:14" s="58" customFormat="1" x14ac:dyDescent="0.2">
      <c r="A120" s="58" t="s">
        <v>9</v>
      </c>
      <c r="B120" s="75"/>
      <c r="C120" s="58">
        <f>(C119-C118)/C118</f>
        <v>4.9907509599974496E-2</v>
      </c>
      <c r="D120" s="58">
        <f t="shared" ref="D120" si="309">(D119-D118)/D118</f>
        <v>7.362300196332941E-2</v>
      </c>
      <c r="E120" s="58">
        <f t="shared" ref="E120" si="310">(E119-E118)/E118</f>
        <v>-4.4588768145151555E-3</v>
      </c>
      <c r="F120" s="58">
        <f t="shared" ref="F120" si="311">(F119-F118)/F118</f>
        <v>3.4826291927949379E-2</v>
      </c>
      <c r="G120" s="58">
        <f t="shared" ref="G120" si="312">(G119-G118)/G118</f>
        <v>-3.3382054964935241E-3</v>
      </c>
      <c r="H120" s="58">
        <f t="shared" ref="H120" si="313">(H119-H118)/H118</f>
        <v>4.5446097809338747E-2</v>
      </c>
      <c r="I120" s="58" t="e">
        <f t="shared" ref="I120" si="314">(I119-I118)/I118</f>
        <v>#DIV/0!</v>
      </c>
      <c r="J120" s="58">
        <f t="shared" ref="J120" si="315">(J119-J118)/J118</f>
        <v>0.14552981588051744</v>
      </c>
      <c r="K120" s="58">
        <f t="shared" ref="K120" si="316">(K119-K118)/K118</f>
        <v>1.5789551876078819E-2</v>
      </c>
      <c r="L120" s="58">
        <f t="shared" ref="L120" si="317">(L119-L118)/L118</f>
        <v>8.1981453360035136E-2</v>
      </c>
      <c r="M120" s="58">
        <f t="shared" ref="M120" si="318">(M119-M118)/M118</f>
        <v>0</v>
      </c>
      <c r="N120" s="58">
        <f t="shared" ref="N120" si="319">(N119-N118)/N118</f>
        <v>8.1981453360035095E-2</v>
      </c>
    </row>
    <row r="121" spans="1:14" s="21" customFormat="1" x14ac:dyDescent="0.2">
      <c r="A121" s="8"/>
      <c r="B121" s="1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"/>
      <c r="N121" s="7"/>
    </row>
    <row r="122" spans="1:14" s="21" customFormat="1" x14ac:dyDescent="0.2">
      <c r="A122" s="8" t="s">
        <v>289</v>
      </c>
      <c r="B122" s="19">
        <v>2024</v>
      </c>
      <c r="C122" s="7">
        <v>7413030600</v>
      </c>
      <c r="D122" s="7">
        <v>5457979390</v>
      </c>
      <c r="E122" s="7">
        <v>238861746</v>
      </c>
      <c r="F122" s="7">
        <v>71716838</v>
      </c>
      <c r="G122" s="7">
        <v>251582782</v>
      </c>
      <c r="H122" s="7">
        <v>243117746</v>
      </c>
      <c r="I122" s="7">
        <v>2046161</v>
      </c>
      <c r="J122" s="7">
        <v>56791573</v>
      </c>
      <c r="K122" s="7">
        <v>864116846</v>
      </c>
      <c r="L122" s="7">
        <v>4593862544</v>
      </c>
      <c r="M122" s="20">
        <v>1.92</v>
      </c>
      <c r="N122" s="7">
        <v>8820216.0844799988</v>
      </c>
    </row>
    <row r="123" spans="1:14" s="21" customFormat="1" x14ac:dyDescent="0.2">
      <c r="A123" s="8" t="s">
        <v>289</v>
      </c>
      <c r="B123" s="19">
        <v>2025</v>
      </c>
      <c r="C123" s="7">
        <v>7662599308</v>
      </c>
      <c r="D123" s="7">
        <v>5803010078</v>
      </c>
      <c r="E123" s="7">
        <v>225151080</v>
      </c>
      <c r="F123" s="7">
        <v>71583683</v>
      </c>
      <c r="G123" s="7">
        <v>251116131</v>
      </c>
      <c r="H123" s="7">
        <v>250595742</v>
      </c>
      <c r="I123" s="7">
        <v>2057266</v>
      </c>
      <c r="J123" s="7">
        <v>65312950</v>
      </c>
      <c r="K123" s="7">
        <v>865816852</v>
      </c>
      <c r="L123" s="7">
        <v>4937193226</v>
      </c>
      <c r="M123" s="20">
        <v>1.92</v>
      </c>
      <c r="N123" s="7">
        <v>9479410.9939200003</v>
      </c>
    </row>
    <row r="124" spans="1:14" s="58" customFormat="1" x14ac:dyDescent="0.2">
      <c r="A124" s="58" t="s">
        <v>9</v>
      </c>
      <c r="B124" s="75"/>
      <c r="C124" s="58">
        <f>(C123-C122)/C122</f>
        <v>3.3666218509876382E-2</v>
      </c>
      <c r="D124" s="58">
        <f t="shared" ref="D124" si="320">(D123-D122)/D122</f>
        <v>6.3215828303081964E-2</v>
      </c>
      <c r="E124" s="58">
        <f t="shared" ref="E124" si="321">(E123-E122)/E122</f>
        <v>-5.740000745033489E-2</v>
      </c>
      <c r="F124" s="58">
        <f t="shared" ref="F124" si="322">(F123-F122)/F122</f>
        <v>-1.856676949421557E-3</v>
      </c>
      <c r="G124" s="58">
        <f t="shared" ref="G124" si="323">(G123-G122)/G122</f>
        <v>-1.8548606398668412E-3</v>
      </c>
      <c r="H124" s="58">
        <f t="shared" ref="H124" si="324">(H123-H122)/H122</f>
        <v>3.0758741897845665E-2</v>
      </c>
      <c r="I124" s="58">
        <f t="shared" ref="I124" si="325">(I123-I122)/I122</f>
        <v>5.4272366641725652E-3</v>
      </c>
      <c r="J124" s="58">
        <f t="shared" ref="J124" si="326">(J123-J122)/J122</f>
        <v>0.15004650425865118</v>
      </c>
      <c r="K124" s="58">
        <f t="shared" ref="K124" si="327">(K123-K122)/K122</f>
        <v>1.967333477954207E-3</v>
      </c>
      <c r="L124" s="58">
        <f t="shared" ref="L124" si="328">(L123-L122)/L122</f>
        <v>7.473682085860861E-2</v>
      </c>
      <c r="M124" s="58">
        <f t="shared" ref="M124" si="329">(M123-M122)/M122</f>
        <v>0</v>
      </c>
      <c r="N124" s="58">
        <f t="shared" ref="N124" si="330">(N123-N122)/N122</f>
        <v>7.4736820858608791E-2</v>
      </c>
    </row>
    <row r="125" spans="1:14" s="21" customFormat="1" x14ac:dyDescent="0.2">
      <c r="A125" s="8"/>
      <c r="B125" s="1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0"/>
      <c r="N125" s="7"/>
    </row>
    <row r="126" spans="1:14" s="21" customFormat="1" x14ac:dyDescent="0.2">
      <c r="A126" s="8" t="s">
        <v>290</v>
      </c>
      <c r="B126" s="19">
        <v>2024</v>
      </c>
      <c r="C126" s="7">
        <v>310559479</v>
      </c>
      <c r="D126" s="7">
        <v>236883675</v>
      </c>
      <c r="E126" s="7">
        <v>103159927</v>
      </c>
      <c r="F126" s="7">
        <v>5616611</v>
      </c>
      <c r="G126" s="7">
        <v>8874847</v>
      </c>
      <c r="H126" s="7">
        <v>6083193</v>
      </c>
      <c r="I126" s="7">
        <v>0</v>
      </c>
      <c r="J126" s="7">
        <v>1238715</v>
      </c>
      <c r="K126" s="7">
        <v>124973293</v>
      </c>
      <c r="L126" s="7">
        <v>111910382</v>
      </c>
      <c r="M126" s="20">
        <v>6.3089000000000004</v>
      </c>
      <c r="N126" s="7">
        <v>706031.4089998001</v>
      </c>
    </row>
    <row r="127" spans="1:14" s="21" customFormat="1" x14ac:dyDescent="0.2">
      <c r="A127" s="8" t="s">
        <v>290</v>
      </c>
      <c r="B127" s="19">
        <v>2025</v>
      </c>
      <c r="C127" s="7">
        <v>312808565</v>
      </c>
      <c r="D127" s="7">
        <v>245354198</v>
      </c>
      <c r="E127" s="7">
        <v>104377283</v>
      </c>
      <c r="F127" s="7">
        <v>5590446</v>
      </c>
      <c r="G127" s="7">
        <v>8776807</v>
      </c>
      <c r="H127" s="7">
        <v>6469669</v>
      </c>
      <c r="I127" s="7">
        <v>0</v>
      </c>
      <c r="J127" s="7">
        <v>1149942</v>
      </c>
      <c r="K127" s="7">
        <v>126364147</v>
      </c>
      <c r="L127" s="7">
        <v>118990051</v>
      </c>
      <c r="M127" s="20">
        <v>6.3089000000000004</v>
      </c>
      <c r="N127" s="7">
        <v>750696.33275390009</v>
      </c>
    </row>
    <row r="128" spans="1:14" s="58" customFormat="1" x14ac:dyDescent="0.2">
      <c r="A128" s="58" t="s">
        <v>9</v>
      </c>
      <c r="B128" s="75"/>
      <c r="C128" s="58">
        <f>(C127-C126)/C126</f>
        <v>7.2420458948541707E-3</v>
      </c>
      <c r="D128" s="58">
        <f t="shared" ref="D128" si="331">(D127-D126)/D126</f>
        <v>3.5758154292396892E-2</v>
      </c>
      <c r="E128" s="58">
        <f t="shared" ref="E128" si="332">(E127-E126)/E126</f>
        <v>1.1800667520829091E-2</v>
      </c>
      <c r="F128" s="58">
        <f t="shared" ref="F128" si="333">(F127-F126)/F126</f>
        <v>-4.658503143621661E-3</v>
      </c>
      <c r="G128" s="58">
        <f t="shared" ref="G128" si="334">(G127-G126)/G126</f>
        <v>-1.1046951006592001E-2</v>
      </c>
      <c r="H128" s="58">
        <f t="shared" ref="H128" si="335">(H127-H126)/H126</f>
        <v>6.3531766951993793E-2</v>
      </c>
      <c r="I128" s="58" t="e">
        <f t="shared" ref="I128" si="336">(I127-I126)/I126</f>
        <v>#DIV/0!</v>
      </c>
      <c r="J128" s="58">
        <f t="shared" ref="J128" si="337">(J127-J126)/J126</f>
        <v>-7.1665395187755054E-2</v>
      </c>
      <c r="K128" s="58">
        <f t="shared" ref="K128" si="338">(K127-K126)/K126</f>
        <v>1.1129209822453827E-2</v>
      </c>
      <c r="L128" s="58">
        <f t="shared" ref="L128" si="339">(L127-L126)/L126</f>
        <v>6.3261950084309432E-2</v>
      </c>
      <c r="M128" s="58">
        <f t="shared" ref="M128" si="340">(M127-M126)/M126</f>
        <v>0</v>
      </c>
      <c r="N128" s="58">
        <f t="shared" ref="N128" si="341">(N127-N126)/N126</f>
        <v>6.3261950084309404E-2</v>
      </c>
    </row>
    <row r="129" spans="1:14" s="21" customFormat="1" x14ac:dyDescent="0.2">
      <c r="A129" s="8"/>
      <c r="B129" s="1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0"/>
      <c r="N129" s="7"/>
    </row>
    <row r="130" spans="1:14" s="21" customFormat="1" x14ac:dyDescent="0.2">
      <c r="A130" s="8" t="s">
        <v>291</v>
      </c>
      <c r="B130" s="19">
        <v>2024</v>
      </c>
      <c r="C130" s="7">
        <v>888980906</v>
      </c>
      <c r="D130" s="7">
        <v>679813045</v>
      </c>
      <c r="E130" s="7">
        <v>3479552</v>
      </c>
      <c r="F130" s="7">
        <v>0</v>
      </c>
      <c r="G130" s="7">
        <v>16569523</v>
      </c>
      <c r="H130" s="7">
        <v>16174205</v>
      </c>
      <c r="I130" s="7">
        <v>846001</v>
      </c>
      <c r="J130" s="7">
        <v>1871956</v>
      </c>
      <c r="K130" s="7">
        <v>38941237</v>
      </c>
      <c r="L130" s="7">
        <v>640871808</v>
      </c>
      <c r="M130" s="20">
        <v>3.4</v>
      </c>
      <c r="N130" s="7">
        <v>2178964.1472</v>
      </c>
    </row>
    <row r="131" spans="1:14" s="21" customFormat="1" x14ac:dyDescent="0.2">
      <c r="A131" s="8" t="s">
        <v>291</v>
      </c>
      <c r="B131" s="19">
        <v>2025</v>
      </c>
      <c r="C131" s="7">
        <v>807812533</v>
      </c>
      <c r="D131" s="7">
        <v>677885293</v>
      </c>
      <c r="E131" s="7">
        <v>3465147</v>
      </c>
      <c r="F131" s="7">
        <v>0</v>
      </c>
      <c r="G131" s="7">
        <v>16445089</v>
      </c>
      <c r="H131" s="7">
        <v>16532347</v>
      </c>
      <c r="I131" s="7">
        <v>847335</v>
      </c>
      <c r="J131" s="7">
        <v>1907717</v>
      </c>
      <c r="K131" s="7">
        <v>39197635</v>
      </c>
      <c r="L131" s="7">
        <v>638687658</v>
      </c>
      <c r="M131" s="20">
        <v>3.4</v>
      </c>
      <c r="N131" s="7">
        <v>2171538.0371999997</v>
      </c>
    </row>
    <row r="132" spans="1:14" s="58" customFormat="1" x14ac:dyDescent="0.2">
      <c r="A132" s="58" t="s">
        <v>9</v>
      </c>
      <c r="B132" s="75"/>
      <c r="C132" s="58">
        <f>(C131-C130)/C130</f>
        <v>-9.1304967803211734E-2</v>
      </c>
      <c r="D132" s="58">
        <f t="shared" ref="D132" si="342">(D131-D130)/D130</f>
        <v>-2.8357090440946156E-3</v>
      </c>
      <c r="E132" s="58">
        <f t="shared" ref="E132" si="343">(E131-E130)/E130</f>
        <v>-4.139900768834609E-3</v>
      </c>
      <c r="F132" s="58" t="e">
        <f t="shared" ref="F132" si="344">(F131-F130)/F130</f>
        <v>#DIV/0!</v>
      </c>
      <c r="G132" s="58">
        <f t="shared" ref="G132" si="345">(G131-G130)/G130</f>
        <v>-7.5098118394838521E-3</v>
      </c>
      <c r="H132" s="58">
        <f t="shared" ref="H132" si="346">(H131-H130)/H130</f>
        <v>2.2142788470901661E-2</v>
      </c>
      <c r="I132" s="58">
        <f t="shared" ref="I132" si="347">(I131-I130)/I130</f>
        <v>1.5768302874346483E-3</v>
      </c>
      <c r="J132" s="58">
        <f t="shared" ref="J132" si="348">(J131-J130)/J130</f>
        <v>1.9103547305599062E-2</v>
      </c>
      <c r="K132" s="58">
        <f t="shared" ref="K132" si="349">(K131-K130)/K130</f>
        <v>6.5842284362974913E-3</v>
      </c>
      <c r="L132" s="58">
        <f t="shared" ref="L132" si="350">(L131-L130)/L130</f>
        <v>-3.4080918722516188E-3</v>
      </c>
      <c r="M132" s="58">
        <f t="shared" ref="M132" si="351">(M131-M130)/M130</f>
        <v>0</v>
      </c>
      <c r="N132" s="58">
        <f t="shared" ref="N132" si="352">(N131-N130)/N130</f>
        <v>-3.4080918722517728E-3</v>
      </c>
    </row>
    <row r="133" spans="1:14" s="21" customFormat="1" x14ac:dyDescent="0.2">
      <c r="A133" s="8"/>
      <c r="B133" s="1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0"/>
      <c r="N133" s="7"/>
    </row>
    <row r="134" spans="1:14" s="21" customFormat="1" x14ac:dyDescent="0.2">
      <c r="A134" s="8" t="s">
        <v>292</v>
      </c>
      <c r="B134" s="19">
        <v>2024</v>
      </c>
      <c r="C134" s="7">
        <v>3346800537</v>
      </c>
      <c r="D134" s="7">
        <v>2262153042</v>
      </c>
      <c r="E134" s="7">
        <v>67942363</v>
      </c>
      <c r="F134" s="7">
        <v>33488500</v>
      </c>
      <c r="G134" s="7">
        <v>51175000</v>
      </c>
      <c r="H134" s="7">
        <v>50366350</v>
      </c>
      <c r="I134" s="7">
        <v>1919032</v>
      </c>
      <c r="J134" s="7">
        <v>9200018</v>
      </c>
      <c r="K134" s="7">
        <v>214091263</v>
      </c>
      <c r="L134" s="7">
        <v>2048061779</v>
      </c>
      <c r="M134" s="20">
        <v>6.4595000000000002</v>
      </c>
      <c r="N134" s="7">
        <v>13229455.0614505</v>
      </c>
    </row>
    <row r="135" spans="1:14" s="21" customFormat="1" x14ac:dyDescent="0.2">
      <c r="A135" s="8" t="s">
        <v>292</v>
      </c>
      <c r="B135" s="19">
        <v>2025</v>
      </c>
      <c r="C135" s="7">
        <v>3444096244</v>
      </c>
      <c r="D135" s="7">
        <v>2451591887</v>
      </c>
      <c r="E135" s="7">
        <v>68298345</v>
      </c>
      <c r="F135" s="7">
        <v>34208837</v>
      </c>
      <c r="G135" s="7">
        <v>50350000</v>
      </c>
      <c r="H135" s="7">
        <v>51142300</v>
      </c>
      <c r="I135" s="7">
        <v>1816324</v>
      </c>
      <c r="J135" s="7">
        <v>9720720</v>
      </c>
      <c r="K135" s="7">
        <v>215536526</v>
      </c>
      <c r="L135" s="7">
        <v>2236055361</v>
      </c>
      <c r="M135" s="20">
        <v>6.4595000000000002</v>
      </c>
      <c r="N135" s="7">
        <v>14443799.604379501</v>
      </c>
    </row>
    <row r="136" spans="1:14" s="58" customFormat="1" x14ac:dyDescent="0.2">
      <c r="A136" s="58" t="s">
        <v>9</v>
      </c>
      <c r="B136" s="75"/>
      <c r="C136" s="58">
        <f>(C135-C134)/C134</f>
        <v>2.9071259528126458E-2</v>
      </c>
      <c r="D136" s="58">
        <f t="shared" ref="D136" si="353">(D135-D134)/D134</f>
        <v>8.3742718323122189E-2</v>
      </c>
      <c r="E136" s="58">
        <f t="shared" ref="E136" si="354">(E135-E134)/E134</f>
        <v>5.2394704022878918E-3</v>
      </c>
      <c r="F136" s="58">
        <f t="shared" ref="F136" si="355">(F135-F134)/F134</f>
        <v>2.1509981038266866E-2</v>
      </c>
      <c r="G136" s="58">
        <f t="shared" ref="G136" si="356">(G135-G134)/G134</f>
        <v>-1.6121152906692721E-2</v>
      </c>
      <c r="H136" s="58">
        <f t="shared" ref="H136" si="357">(H135-H134)/H134</f>
        <v>1.5406119363424191E-2</v>
      </c>
      <c r="I136" s="58">
        <f t="shared" ref="I136" si="358">(I135-I134)/I134</f>
        <v>-5.3520733369740579E-2</v>
      </c>
      <c r="J136" s="58">
        <f t="shared" ref="J136" si="359">(J135-J134)/J134</f>
        <v>5.6597932743175067E-2</v>
      </c>
      <c r="K136" s="58">
        <f t="shared" ref="K136" si="360">(K135-K134)/K134</f>
        <v>6.7506865051284231E-3</v>
      </c>
      <c r="L136" s="58">
        <f t="shared" ref="L136" si="361">(L135-L134)/L134</f>
        <v>9.1790972287853045E-2</v>
      </c>
      <c r="M136" s="58">
        <f t="shared" ref="M136" si="362">(M135-M134)/M134</f>
        <v>0</v>
      </c>
      <c r="N136" s="58">
        <f t="shared" ref="N136" si="363">(N135-N134)/N134</f>
        <v>9.1790972287853129E-2</v>
      </c>
    </row>
    <row r="137" spans="1:14" s="21" customFormat="1" x14ac:dyDescent="0.2">
      <c r="A137" s="8"/>
      <c r="B137" s="1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0"/>
      <c r="N137" s="7"/>
    </row>
    <row r="138" spans="1:14" s="21" customFormat="1" x14ac:dyDescent="0.2">
      <c r="A138" s="8" t="s">
        <v>293</v>
      </c>
      <c r="B138" s="19">
        <v>2024</v>
      </c>
      <c r="C138" s="7">
        <v>21124879454</v>
      </c>
      <c r="D138" s="7">
        <v>13778975652</v>
      </c>
      <c r="E138" s="7">
        <v>446283816</v>
      </c>
      <c r="F138" s="7">
        <v>94451844</v>
      </c>
      <c r="G138" s="7">
        <v>356320878</v>
      </c>
      <c r="H138" s="7">
        <v>355179010</v>
      </c>
      <c r="I138" s="7">
        <v>15453970</v>
      </c>
      <c r="J138" s="7">
        <v>110887936</v>
      </c>
      <c r="K138" s="7">
        <v>1378577454</v>
      </c>
      <c r="L138" s="7">
        <v>12400398198</v>
      </c>
      <c r="M138" s="20">
        <v>2.4700000000000002</v>
      </c>
      <c r="N138" s="7">
        <v>30628983.549060002</v>
      </c>
    </row>
    <row r="139" spans="1:14" s="21" customFormat="1" x14ac:dyDescent="0.2">
      <c r="A139" s="8" t="s">
        <v>293</v>
      </c>
      <c r="B139" s="19">
        <v>2025</v>
      </c>
      <c r="C139" s="7">
        <v>21564870444</v>
      </c>
      <c r="D139" s="7">
        <v>14651754884</v>
      </c>
      <c r="E139" s="7">
        <v>445652687</v>
      </c>
      <c r="F139" s="7">
        <v>102942830</v>
      </c>
      <c r="G139" s="7">
        <v>353796483</v>
      </c>
      <c r="H139" s="7">
        <v>363085316</v>
      </c>
      <c r="I139" s="7">
        <v>15262226</v>
      </c>
      <c r="J139" s="7">
        <v>124832328</v>
      </c>
      <c r="K139" s="7">
        <v>1405571870</v>
      </c>
      <c r="L139" s="7">
        <v>13246183014</v>
      </c>
      <c r="M139" s="20">
        <v>2.4700000000000002</v>
      </c>
      <c r="N139" s="7">
        <v>32718072.044580001</v>
      </c>
    </row>
    <row r="140" spans="1:14" s="58" customFormat="1" x14ac:dyDescent="0.2">
      <c r="A140" s="58" t="s">
        <v>9</v>
      </c>
      <c r="B140" s="75"/>
      <c r="C140" s="58">
        <f>(C139-C138)/C138</f>
        <v>2.0828094709751711E-2</v>
      </c>
      <c r="D140" s="58">
        <f t="shared" ref="D140" si="364">(D139-D138)/D138</f>
        <v>6.3341372685662395E-2</v>
      </c>
      <c r="E140" s="58">
        <f t="shared" ref="E140" si="365">(E139-E138)/E138</f>
        <v>-1.4141875133558506E-3</v>
      </c>
      <c r="F140" s="58">
        <f t="shared" ref="F140" si="366">(F139-F138)/F138</f>
        <v>8.9897514335453316E-2</v>
      </c>
      <c r="G140" s="58">
        <f t="shared" ref="G140" si="367">(G139-G138)/G138</f>
        <v>-7.0846115281518809E-3</v>
      </c>
      <c r="H140" s="58">
        <f t="shared" ref="H140" si="368">(H139-H138)/H138</f>
        <v>2.2260059793510884E-2</v>
      </c>
      <c r="I140" s="58">
        <f t="shared" ref="I140" si="369">(I139-I138)/I138</f>
        <v>-1.2407426700064773E-2</v>
      </c>
      <c r="J140" s="58">
        <f t="shared" ref="J140" si="370">(J139-J138)/J138</f>
        <v>0.12575211067144401</v>
      </c>
      <c r="K140" s="58">
        <f t="shared" ref="K140" si="371">(K139-K138)/K138</f>
        <v>1.9581356072286383E-2</v>
      </c>
      <c r="L140" s="58">
        <f t="shared" ref="L140" si="372">(L139-L138)/L138</f>
        <v>6.8206262613116131E-2</v>
      </c>
      <c r="M140" s="58">
        <f t="shared" ref="M140" si="373">(M139-M138)/M138</f>
        <v>0</v>
      </c>
      <c r="N140" s="58">
        <f t="shared" ref="N140" si="374">(N139-N138)/N138</f>
        <v>6.8206262613116103E-2</v>
      </c>
    </row>
    <row r="141" spans="1:14" s="21" customFormat="1" x14ac:dyDescent="0.2">
      <c r="A141" s="8"/>
      <c r="B141" s="1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20"/>
      <c r="N141" s="7"/>
    </row>
    <row r="142" spans="1:14" s="21" customFormat="1" x14ac:dyDescent="0.2">
      <c r="A142" s="8" t="s">
        <v>294</v>
      </c>
      <c r="B142" s="19">
        <v>2024</v>
      </c>
      <c r="C142" s="7">
        <v>37364201963</v>
      </c>
      <c r="D142" s="7">
        <v>28101075842</v>
      </c>
      <c r="E142" s="7">
        <v>2284991756</v>
      </c>
      <c r="F142" s="7">
        <v>1354212012</v>
      </c>
      <c r="G142" s="7">
        <v>513805357</v>
      </c>
      <c r="H142" s="7">
        <v>482973250</v>
      </c>
      <c r="I142" s="7">
        <v>18669701</v>
      </c>
      <c r="J142" s="7">
        <v>149390716</v>
      </c>
      <c r="K142" s="7">
        <v>4804042792</v>
      </c>
      <c r="L142" s="7">
        <v>23297033050</v>
      </c>
      <c r="M142" s="20">
        <v>8.1308000000000007</v>
      </c>
      <c r="N142" s="7">
        <v>189423516.32293999</v>
      </c>
    </row>
    <row r="143" spans="1:14" s="21" customFormat="1" x14ac:dyDescent="0.2">
      <c r="A143" s="8" t="s">
        <v>294</v>
      </c>
      <c r="B143" s="19">
        <v>2025</v>
      </c>
      <c r="C143" s="7">
        <v>39277815855</v>
      </c>
      <c r="D143" s="7">
        <v>30396522051</v>
      </c>
      <c r="E143" s="7">
        <v>2353109199</v>
      </c>
      <c r="F143" s="7">
        <v>1388262159</v>
      </c>
      <c r="G143" s="7">
        <v>511670227</v>
      </c>
      <c r="H143" s="7">
        <v>498556375</v>
      </c>
      <c r="I143" s="7">
        <v>18606980</v>
      </c>
      <c r="J143" s="7">
        <v>158470081</v>
      </c>
      <c r="K143" s="7">
        <v>4928675021</v>
      </c>
      <c r="L143" s="7">
        <v>25467847030</v>
      </c>
      <c r="M143" s="20">
        <v>8.1308000000000007</v>
      </c>
      <c r="N143" s="7">
        <v>207073970.63152403</v>
      </c>
    </row>
    <row r="144" spans="1:14" s="58" customFormat="1" x14ac:dyDescent="0.2">
      <c r="A144" s="58" t="s">
        <v>9</v>
      </c>
      <c r="B144" s="75"/>
      <c r="C144" s="58">
        <f>(C143-C142)/C142</f>
        <v>5.1215168301867155E-2</v>
      </c>
      <c r="D144" s="58">
        <f t="shared" ref="D144" si="375">(D143-D142)/D142</f>
        <v>8.1685349767613352E-2</v>
      </c>
      <c r="E144" s="58">
        <f t="shared" ref="E144" si="376">(E143-E142)/E142</f>
        <v>2.9810804709091476E-2</v>
      </c>
      <c r="F144" s="58">
        <f t="shared" ref="F144" si="377">(F143-F142)/F142</f>
        <v>2.51438819758453E-2</v>
      </c>
      <c r="G144" s="58">
        <f t="shared" ref="G144" si="378">(G143-G142)/G142</f>
        <v>-4.1555230417731903E-3</v>
      </c>
      <c r="H144" s="58">
        <f t="shared" ref="H144" si="379">(H143-H142)/H142</f>
        <v>3.2264985690201267E-2</v>
      </c>
      <c r="I144" s="58">
        <f t="shared" ref="I144" si="380">(I143-I142)/I142</f>
        <v>-3.3595074714908397E-3</v>
      </c>
      <c r="J144" s="58">
        <f t="shared" ref="J144" si="381">(J143-J142)/J142</f>
        <v>6.0775965489046853E-2</v>
      </c>
      <c r="K144" s="58">
        <f t="shared" ref="K144" si="382">(K143-K142)/K142</f>
        <v>2.5943197093819724E-2</v>
      </c>
      <c r="L144" s="58">
        <f t="shared" ref="L144" si="383">(L143-L142)/L142</f>
        <v>9.3179847208054681E-2</v>
      </c>
      <c r="M144" s="58">
        <f t="shared" ref="M144" si="384">(M143-M142)/M142</f>
        <v>0</v>
      </c>
      <c r="N144" s="58">
        <f t="shared" ref="N144" si="385">(N143-N142)/N142</f>
        <v>9.3179847208054861E-2</v>
      </c>
    </row>
    <row r="146" spans="1:14" s="21" customFormat="1" x14ac:dyDescent="0.2">
      <c r="A146" s="8" t="s">
        <v>476</v>
      </c>
      <c r="B146" s="19">
        <v>2024</v>
      </c>
      <c r="C146" s="7">
        <v>2006432800</v>
      </c>
      <c r="D146" s="7">
        <v>1605650436</v>
      </c>
      <c r="E146" s="7">
        <v>114809106</v>
      </c>
      <c r="F146" s="7">
        <v>4343904</v>
      </c>
      <c r="G146" s="7">
        <v>48300000</v>
      </c>
      <c r="H146" s="7">
        <v>48300000</v>
      </c>
      <c r="I146" s="7">
        <v>0</v>
      </c>
      <c r="J146" s="7">
        <v>104045654</v>
      </c>
      <c r="K146" s="7">
        <v>319798664</v>
      </c>
      <c r="L146" s="7">
        <v>1285851772</v>
      </c>
      <c r="M146" s="20">
        <v>4.7</v>
      </c>
      <c r="N146" s="7">
        <v>6043503.3284000009</v>
      </c>
    </row>
    <row r="147" spans="1:14" s="21" customFormat="1" x14ac:dyDescent="0.2">
      <c r="A147" s="8" t="s">
        <v>476</v>
      </c>
      <c r="B147" s="19">
        <v>2025</v>
      </c>
      <c r="C147" s="7">
        <v>2426573685</v>
      </c>
      <c r="D147" s="7">
        <v>1986837874</v>
      </c>
      <c r="E147" s="7">
        <v>112044513</v>
      </c>
      <c r="F147" s="7">
        <v>4741484</v>
      </c>
      <c r="G147" s="7">
        <v>58775000</v>
      </c>
      <c r="H147" s="7">
        <v>60472422</v>
      </c>
      <c r="I147" s="7">
        <v>0</v>
      </c>
      <c r="J147" s="7">
        <v>120085702</v>
      </c>
      <c r="K147" s="7">
        <v>356119121</v>
      </c>
      <c r="L147" s="7">
        <v>1630718753</v>
      </c>
      <c r="M147" s="20">
        <v>4.5999999999999996</v>
      </c>
      <c r="N147" s="7">
        <v>7501306.2637999989</v>
      </c>
    </row>
    <row r="148" spans="1:14" s="58" customFormat="1" x14ac:dyDescent="0.2">
      <c r="A148" s="58" t="s">
        <v>9</v>
      </c>
      <c r="B148" s="75"/>
      <c r="C148" s="58">
        <f>(C147-C146)/C146</f>
        <v>0.20939693818801208</v>
      </c>
      <c r="D148" s="58">
        <f t="shared" ref="D148" si="386">(D147-D146)/D146</f>
        <v>0.23740375205802267</v>
      </c>
      <c r="E148" s="58">
        <f t="shared" ref="E148" si="387">(E147-E146)/E146</f>
        <v>-2.4079910525564061E-2</v>
      </c>
      <c r="F148" s="58">
        <f t="shared" ref="F148" si="388">(F147-F146)/F146</f>
        <v>9.1525963741371813E-2</v>
      </c>
      <c r="G148" s="58">
        <f t="shared" ref="G148" si="389">(G147-G146)/G146</f>
        <v>0.2168737060041408</v>
      </c>
      <c r="H148" s="58">
        <f t="shared" ref="H148" si="390">(H147-H146)/H146</f>
        <v>0.25201701863354037</v>
      </c>
      <c r="I148" s="58" t="e">
        <f t="shared" ref="I148" si="391">(I147-I146)/I146</f>
        <v>#DIV/0!</v>
      </c>
      <c r="J148" s="58">
        <f t="shared" ref="J148" si="392">(J147-J146)/J146</f>
        <v>0.15416355593286002</v>
      </c>
      <c r="K148" s="58">
        <f t="shared" ref="K148" si="393">(K147-K146)/K146</f>
        <v>0.11357288534513703</v>
      </c>
      <c r="L148" s="58">
        <f t="shared" ref="L148" si="394">(L147-L146)/L146</f>
        <v>0.26820119434419537</v>
      </c>
      <c r="M148" s="58">
        <f t="shared" ref="M148" si="395">(M147-M146)/M146</f>
        <v>-2.1276595744680965E-2</v>
      </c>
      <c r="N148" s="58">
        <f t="shared" ref="N148" si="396">(N147-N146)/N146</f>
        <v>0.24121819020921212</v>
      </c>
    </row>
    <row r="150" spans="1:14" ht="15" x14ac:dyDescent="0.25">
      <c r="A150" s="1" t="s">
        <v>10</v>
      </c>
      <c r="B150" s="19">
        <v>2024</v>
      </c>
      <c r="C150" s="13">
        <f>C2+C6+C10+C14+C18+C22+C26+C30+C34+C38+C42+C46+C50+C54+C58+C62+C66+C70+C74+C78+C82+C86+C90+C94+C98+C102+C106+C110+C114+C118+C122+C126+C130+C134+C138+C142+C146</f>
        <v>349263726478</v>
      </c>
      <c r="D150" s="13">
        <f t="shared" ref="D150:N150" si="397">D2+D6+D10+D14+D18+D22+D26+D30+D34+D38+D42+D46+D50+D54+D58+D62+D66+D70+D74+D78+D82+D86+D90+D94+D98+D102+D106+D110+D114+D118+D122+D126+D130+D134+D138+D142+D146</f>
        <v>247428511626</v>
      </c>
      <c r="E150" s="13">
        <f t="shared" si="397"/>
        <v>11344012117</v>
      </c>
      <c r="F150" s="13">
        <f t="shared" si="397"/>
        <v>4920612651</v>
      </c>
      <c r="G150" s="13">
        <f t="shared" si="397"/>
        <v>4771735064</v>
      </c>
      <c r="H150" s="13">
        <f t="shared" si="397"/>
        <v>4472832490</v>
      </c>
      <c r="I150" s="13">
        <f t="shared" si="397"/>
        <v>133527723</v>
      </c>
      <c r="J150" s="13">
        <f t="shared" si="397"/>
        <v>1282266230</v>
      </c>
      <c r="K150" s="13">
        <f t="shared" si="397"/>
        <v>26924986275</v>
      </c>
      <c r="L150" s="13">
        <f t="shared" si="397"/>
        <v>220503525351</v>
      </c>
      <c r="M150" s="13"/>
      <c r="N150" s="13">
        <f t="shared" si="397"/>
        <v>1027040691.3952684</v>
      </c>
    </row>
    <row r="151" spans="1:14" ht="15" x14ac:dyDescent="0.25">
      <c r="A151" s="1"/>
      <c r="B151" s="19">
        <v>2025</v>
      </c>
      <c r="C151" s="13">
        <f>C3+C7+C11+C15+C19+C23+C27+C31+C35+C39+C43+C47+C51+C55+C59+C63+C67+C71+C75+C79+C83+C87+C91+C95+C99+C103+C107+C111+C115+C119+C123+C127+C131+C135+C139+C143+C147</f>
        <v>360572848407</v>
      </c>
      <c r="D151" s="13">
        <f t="shared" ref="D151:N151" si="398">D3+D7+D11+D15+D19+D23+D27+D31+D35+D39+D43+D47+D51+D55+D59+D63+D67+D71+D75+D79+D83+D87+D91+D95+D99+D103+D107+D111+D115+D119+D123+D127+D131+D135+D139+D143+D147</f>
        <v>266266934070</v>
      </c>
      <c r="E151" s="13">
        <f t="shared" si="398"/>
        <v>11553132303</v>
      </c>
      <c r="F151" s="13">
        <f t="shared" si="398"/>
        <v>5193077455</v>
      </c>
      <c r="G151" s="13">
        <f t="shared" si="398"/>
        <v>4768458362</v>
      </c>
      <c r="H151" s="13">
        <f t="shared" si="398"/>
        <v>4628965739</v>
      </c>
      <c r="I151" s="13">
        <f t="shared" si="398"/>
        <v>166630853</v>
      </c>
      <c r="J151" s="13">
        <f t="shared" si="398"/>
        <v>1428761769</v>
      </c>
      <c r="K151" s="13">
        <f t="shared" si="398"/>
        <v>27739026481</v>
      </c>
      <c r="L151" s="13">
        <f t="shared" si="398"/>
        <v>238527907589</v>
      </c>
      <c r="M151" s="13"/>
      <c r="N151" s="13">
        <f t="shared" si="398"/>
        <v>1117296140.5223677</v>
      </c>
    </row>
    <row r="152" spans="1:14" s="58" customFormat="1" x14ac:dyDescent="0.2">
      <c r="A152" s="58" t="s">
        <v>9</v>
      </c>
      <c r="B152" s="76"/>
      <c r="C152" s="58">
        <f t="shared" ref="C152:L152" si="399">(C151-C150)/C150</f>
        <v>3.237989253290624E-2</v>
      </c>
      <c r="D152" s="58">
        <f t="shared" si="399"/>
        <v>7.6136829665269842E-2</v>
      </c>
      <c r="E152" s="58">
        <f t="shared" si="399"/>
        <v>1.8434411374315708E-2</v>
      </c>
      <c r="F152" s="58">
        <f t="shared" si="399"/>
        <v>5.5372130123802342E-2</v>
      </c>
      <c r="G152" s="58">
        <f t="shared" si="399"/>
        <v>-6.8668984259432893E-4</v>
      </c>
      <c r="H152" s="58">
        <f t="shared" si="399"/>
        <v>3.4907019064333439E-2</v>
      </c>
      <c r="I152" s="58">
        <f t="shared" si="399"/>
        <v>0.24791203846110668</v>
      </c>
      <c r="J152" s="58">
        <f t="shared" si="399"/>
        <v>0.11424736577520254</v>
      </c>
      <c r="K152" s="58">
        <f t="shared" si="399"/>
        <v>3.0233634947321807E-2</v>
      </c>
      <c r="L152" s="58">
        <f t="shared" si="399"/>
        <v>8.1741923215552154E-2</v>
      </c>
      <c r="N152" s="58">
        <f t="shared" ref="N152" si="400">(N151-N150)/N150</f>
        <v>8.7879136516474624E-2</v>
      </c>
    </row>
    <row r="154" spans="1:14" ht="15" x14ac:dyDescent="0.25">
      <c r="K154" s="15" t="s">
        <v>465</v>
      </c>
      <c r="L154" s="16">
        <v>2024</v>
      </c>
      <c r="M154" s="23">
        <f>(M2+M6+M10+M14+M18+M22+M26+M30+M34+M38+M42+M46+M50+M54+M58+M62+M66+M70+M74+M78+M82+M86+M90+M94+M98+M102+M106+M110+M114+M118+M122+M126+M130+M134+M138+M142+M146)/37</f>
        <v>5.0078054054054038</v>
      </c>
    </row>
    <row r="155" spans="1:14" ht="15" x14ac:dyDescent="0.25">
      <c r="K155" s="15"/>
      <c r="L155" s="16">
        <v>2025</v>
      </c>
      <c r="M155" s="23">
        <f>(M3+M7+M11+M15+M19+M23+M27+M31+M35+M39+M43+M47+M51+M55+M59+M63+M67+M71+M75+M79+M83+M87+M91+M95+M99+M103+M107+M111+M115+M119+M123+M127+M131+M135+M139+M143+M147)/37</f>
        <v>5.0189108108108096</v>
      </c>
    </row>
    <row r="156" spans="1:14" ht="15" x14ac:dyDescent="0.25">
      <c r="K156" s="15" t="s">
        <v>466</v>
      </c>
      <c r="L156" s="15"/>
      <c r="M156" s="58">
        <f t="shared" ref="M156" si="401">(M155-M154)/M154</f>
        <v>2.2176191977065851E-3</v>
      </c>
    </row>
  </sheetData>
  <phoneticPr fontId="4" type="noConversion"/>
  <pageMargins left="0.41" right="0.42" top="1.05" bottom="0.75" header="0.3" footer="0.3"/>
  <pageSetup scale="22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30" sqref="N3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295</v>
      </c>
      <c r="B2" s="19">
        <v>2024</v>
      </c>
      <c r="C2" s="7">
        <v>1235447600</v>
      </c>
      <c r="D2" s="7">
        <v>1023087255</v>
      </c>
      <c r="E2" s="7">
        <v>151539794</v>
      </c>
      <c r="F2" s="7">
        <v>89279312</v>
      </c>
      <c r="G2" s="7">
        <v>45587893</v>
      </c>
      <c r="H2" s="7">
        <v>38391195</v>
      </c>
      <c r="I2" s="7">
        <v>0</v>
      </c>
      <c r="J2" s="7">
        <v>14379460</v>
      </c>
      <c r="K2" s="7">
        <v>339177654</v>
      </c>
      <c r="L2" s="7">
        <v>683909601</v>
      </c>
      <c r="M2" s="20">
        <v>6.93</v>
      </c>
      <c r="N2" s="7">
        <v>4739493.5349299992</v>
      </c>
    </row>
    <row r="3" spans="1:17" s="21" customFormat="1" x14ac:dyDescent="0.2">
      <c r="A3" s="8" t="s">
        <v>295</v>
      </c>
      <c r="B3" s="19">
        <v>2025</v>
      </c>
      <c r="C3" s="7">
        <v>1408217704</v>
      </c>
      <c r="D3" s="7">
        <v>1176407379</v>
      </c>
      <c r="E3" s="7">
        <v>150553600</v>
      </c>
      <c r="F3" s="7">
        <v>90353402</v>
      </c>
      <c r="G3" s="7">
        <v>52202399</v>
      </c>
      <c r="H3" s="7">
        <v>47048624</v>
      </c>
      <c r="I3" s="7">
        <v>0</v>
      </c>
      <c r="J3" s="7">
        <v>17298597</v>
      </c>
      <c r="K3" s="7">
        <v>357456622</v>
      </c>
      <c r="L3" s="7">
        <v>818950757</v>
      </c>
      <c r="M3" s="20">
        <v>6.6208</v>
      </c>
      <c r="N3" s="7">
        <v>5422109.1719455998</v>
      </c>
    </row>
    <row r="4" spans="1:17" s="44" customFormat="1" x14ac:dyDescent="0.2">
      <c r="A4" s="44" t="s">
        <v>9</v>
      </c>
      <c r="B4" s="45"/>
      <c r="C4" s="58">
        <f>(C3-C2)/C2</f>
        <v>0.1398441374607875</v>
      </c>
      <c r="D4" s="58">
        <f t="shared" ref="D4:N4" si="0">(D3-D2)/D2</f>
        <v>0.14986026191871582</v>
      </c>
      <c r="E4" s="58">
        <f t="shared" si="0"/>
        <v>-6.5078219652324456E-3</v>
      </c>
      <c r="F4" s="58">
        <f t="shared" si="0"/>
        <v>1.2030670666458541E-2</v>
      </c>
      <c r="G4" s="58">
        <f t="shared" si="0"/>
        <v>0.14509347909542561</v>
      </c>
      <c r="H4" s="58">
        <f t="shared" si="0"/>
        <v>0.22550558793494185</v>
      </c>
      <c r="I4" s="58" t="e">
        <f t="shared" si="0"/>
        <v>#DIV/0!</v>
      </c>
      <c r="J4" s="58">
        <f t="shared" si="0"/>
        <v>0.20300741474297365</v>
      </c>
      <c r="K4" s="58">
        <f t="shared" si="0"/>
        <v>5.3892017308427992E-2</v>
      </c>
      <c r="L4" s="58">
        <f t="shared" si="0"/>
        <v>0.19745468670500504</v>
      </c>
      <c r="M4" s="58">
        <f t="shared" si="0"/>
        <v>-4.4617604617604577E-2</v>
      </c>
      <c r="N4" s="58">
        <f t="shared" si="0"/>
        <v>0.14402712694610367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296</v>
      </c>
      <c r="B6" s="19">
        <v>2024</v>
      </c>
      <c r="C6" s="7">
        <v>2031811647</v>
      </c>
      <c r="D6" s="7">
        <v>1442482377</v>
      </c>
      <c r="E6" s="7">
        <v>52126559</v>
      </c>
      <c r="F6" s="7">
        <v>154727424</v>
      </c>
      <c r="G6" s="7">
        <v>88024424</v>
      </c>
      <c r="H6" s="7">
        <v>63200762</v>
      </c>
      <c r="I6" s="7">
        <v>0</v>
      </c>
      <c r="J6" s="7">
        <v>21435280</v>
      </c>
      <c r="K6" s="7">
        <v>379514449</v>
      </c>
      <c r="L6" s="7">
        <v>1062967928</v>
      </c>
      <c r="M6" s="20">
        <v>8.3000000000000007</v>
      </c>
      <c r="N6" s="7">
        <v>8822633.8024000023</v>
      </c>
    </row>
    <row r="7" spans="1:17" s="21" customFormat="1" x14ac:dyDescent="0.2">
      <c r="A7" s="8" t="s">
        <v>296</v>
      </c>
      <c r="B7" s="19">
        <v>2025</v>
      </c>
      <c r="C7" s="7">
        <v>2052974461</v>
      </c>
      <c r="D7" s="7">
        <v>1538080631</v>
      </c>
      <c r="E7" s="7">
        <v>52090136</v>
      </c>
      <c r="F7" s="7">
        <v>166104212</v>
      </c>
      <c r="G7" s="7">
        <v>87575584</v>
      </c>
      <c r="H7" s="7">
        <v>67116973</v>
      </c>
      <c r="I7" s="7">
        <v>0</v>
      </c>
      <c r="J7" s="7">
        <v>22817565</v>
      </c>
      <c r="K7" s="7">
        <v>395704470</v>
      </c>
      <c r="L7" s="7">
        <v>1142376161</v>
      </c>
      <c r="M7" s="20">
        <v>8.1999999999999993</v>
      </c>
      <c r="N7" s="7">
        <v>9367484.5201999992</v>
      </c>
    </row>
    <row r="8" spans="1:17" s="44" customFormat="1" x14ac:dyDescent="0.2">
      <c r="A8" s="44" t="s">
        <v>9</v>
      </c>
      <c r="B8" s="45"/>
      <c r="C8" s="58">
        <f>(C7-C6)/C6</f>
        <v>1.0415736139345006E-2</v>
      </c>
      <c r="D8" s="58">
        <f t="shared" ref="D8:N8" si="1">(D7-D6)/D6</f>
        <v>6.6273429418819169E-2</v>
      </c>
      <c r="E8" s="58">
        <f t="shared" si="1"/>
        <v>-6.9874169135161984E-4</v>
      </c>
      <c r="F8" s="58">
        <f t="shared" si="1"/>
        <v>7.3527935164227898E-2</v>
      </c>
      <c r="G8" s="58">
        <f t="shared" si="1"/>
        <v>-5.099039330265882E-3</v>
      </c>
      <c r="H8" s="58">
        <f t="shared" si="1"/>
        <v>6.1964616819018735E-2</v>
      </c>
      <c r="I8" s="58" t="e">
        <f t="shared" si="1"/>
        <v>#DIV/0!</v>
      </c>
      <c r="J8" s="58">
        <f t="shared" si="1"/>
        <v>6.4486444777021812E-2</v>
      </c>
      <c r="K8" s="58">
        <f t="shared" si="1"/>
        <v>4.2659827689459064E-2</v>
      </c>
      <c r="L8" s="58">
        <f t="shared" si="1"/>
        <v>7.4704260503332898E-2</v>
      </c>
      <c r="M8" s="58">
        <f t="shared" si="1"/>
        <v>-1.2048192771084508E-2</v>
      </c>
      <c r="N8" s="58">
        <f t="shared" si="1"/>
        <v>6.1756016400882734E-2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297</v>
      </c>
      <c r="B10" s="19">
        <v>2024</v>
      </c>
      <c r="C10" s="7">
        <v>664212889</v>
      </c>
      <c r="D10" s="7">
        <v>506004580</v>
      </c>
      <c r="E10" s="7">
        <v>12293393</v>
      </c>
      <c r="F10" s="7">
        <v>3865551</v>
      </c>
      <c r="G10" s="7">
        <v>17934410</v>
      </c>
      <c r="H10" s="7">
        <v>16595925</v>
      </c>
      <c r="I10" s="7">
        <v>0</v>
      </c>
      <c r="J10" s="7">
        <v>8874454</v>
      </c>
      <c r="K10" s="7">
        <v>59563733</v>
      </c>
      <c r="L10" s="7">
        <v>446440847</v>
      </c>
      <c r="M10" s="20">
        <v>6.35</v>
      </c>
      <c r="N10" s="7">
        <v>2834899.3784499997</v>
      </c>
    </row>
    <row r="11" spans="1:17" s="21" customFormat="1" x14ac:dyDescent="0.2">
      <c r="A11" s="8" t="s">
        <v>297</v>
      </c>
      <c r="B11" s="19">
        <v>2025</v>
      </c>
      <c r="C11" s="7">
        <v>670170487</v>
      </c>
      <c r="D11" s="7">
        <v>542203880</v>
      </c>
      <c r="E11" s="7">
        <v>12320284</v>
      </c>
      <c r="F11" s="7">
        <v>4415714</v>
      </c>
      <c r="G11" s="7">
        <v>17329979</v>
      </c>
      <c r="H11" s="7">
        <v>16671412</v>
      </c>
      <c r="I11" s="7">
        <v>0</v>
      </c>
      <c r="J11" s="7">
        <v>8996645</v>
      </c>
      <c r="K11" s="7">
        <v>59734034</v>
      </c>
      <c r="L11" s="7">
        <v>482469846</v>
      </c>
      <c r="M11" s="20">
        <v>6.29</v>
      </c>
      <c r="N11" s="7">
        <v>3034735.33134</v>
      </c>
    </row>
    <row r="12" spans="1:17" s="44" customFormat="1" x14ac:dyDescent="0.2">
      <c r="A12" s="44" t="s">
        <v>9</v>
      </c>
      <c r="B12" s="45"/>
      <c r="C12" s="58">
        <f>(C11-C10)/C10</f>
        <v>8.9694104084150038E-3</v>
      </c>
      <c r="D12" s="58">
        <f t="shared" ref="D12:N12" si="2">(D11-D10)/D10</f>
        <v>7.153947104589449E-2</v>
      </c>
      <c r="E12" s="58">
        <f t="shared" si="2"/>
        <v>2.1874351531753684E-3</v>
      </c>
      <c r="F12" s="58">
        <f t="shared" si="2"/>
        <v>0.1423246000376143</v>
      </c>
      <c r="G12" s="58">
        <f t="shared" si="2"/>
        <v>-3.370230746369688E-2</v>
      </c>
      <c r="H12" s="58">
        <f t="shared" si="2"/>
        <v>4.5485262195388322E-3</v>
      </c>
      <c r="I12" s="58" t="e">
        <f t="shared" si="2"/>
        <v>#DIV/0!</v>
      </c>
      <c r="J12" s="58">
        <f t="shared" si="2"/>
        <v>1.3768847074986247E-2</v>
      </c>
      <c r="K12" s="58">
        <f t="shared" si="2"/>
        <v>2.8591391342110812E-3</v>
      </c>
      <c r="L12" s="58">
        <f t="shared" si="2"/>
        <v>8.0702738654198455E-2</v>
      </c>
      <c r="M12" s="58">
        <f t="shared" si="2"/>
        <v>-9.4488188976377344E-3</v>
      </c>
      <c r="N12" s="58">
        <f t="shared" si="2"/>
        <v>7.0491374194473863E-2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298</v>
      </c>
      <c r="B14" s="19">
        <v>2024</v>
      </c>
      <c r="C14" s="7">
        <v>101345438</v>
      </c>
      <c r="D14" s="7">
        <v>89955867</v>
      </c>
      <c r="E14" s="7">
        <v>721046</v>
      </c>
      <c r="F14" s="7">
        <v>74763044</v>
      </c>
      <c r="G14" s="7">
        <v>775000</v>
      </c>
      <c r="H14" s="7">
        <v>737310</v>
      </c>
      <c r="I14" s="7">
        <v>0</v>
      </c>
      <c r="J14" s="7">
        <v>451920</v>
      </c>
      <c r="K14" s="7">
        <v>77448320</v>
      </c>
      <c r="L14" s="7">
        <v>12507547</v>
      </c>
      <c r="M14" s="20">
        <v>0.86650000000000005</v>
      </c>
      <c r="N14" s="7">
        <v>10837.7894755</v>
      </c>
    </row>
    <row r="15" spans="1:17" s="21" customFormat="1" x14ac:dyDescent="0.2">
      <c r="A15" s="8" t="s">
        <v>298</v>
      </c>
      <c r="B15" s="19">
        <v>2025</v>
      </c>
      <c r="C15" s="7">
        <v>102375986</v>
      </c>
      <c r="D15" s="7">
        <v>89902834</v>
      </c>
      <c r="E15" s="7">
        <v>706005</v>
      </c>
      <c r="F15" s="7">
        <v>74400186</v>
      </c>
      <c r="G15" s="7">
        <v>775000</v>
      </c>
      <c r="H15" s="7">
        <v>760048</v>
      </c>
      <c r="I15" s="7">
        <v>0</v>
      </c>
      <c r="J15" s="7">
        <v>438093</v>
      </c>
      <c r="K15" s="7">
        <v>77079332</v>
      </c>
      <c r="L15" s="7">
        <v>12823502</v>
      </c>
      <c r="M15" s="20">
        <v>0.86650000000000005</v>
      </c>
      <c r="N15" s="7">
        <v>11111.564483</v>
      </c>
    </row>
    <row r="16" spans="1:17" s="44" customFormat="1" x14ac:dyDescent="0.2">
      <c r="A16" s="44" t="s">
        <v>9</v>
      </c>
      <c r="B16" s="45"/>
      <c r="C16" s="58">
        <f>(C15-C14)/C14</f>
        <v>1.0168666891547698E-2</v>
      </c>
      <c r="D16" s="58">
        <f t="shared" ref="D16:N16" si="3">(D15-D14)/D14</f>
        <v>-5.8954464859974054E-4</v>
      </c>
      <c r="E16" s="58">
        <f t="shared" si="3"/>
        <v>-2.0859972872743208E-2</v>
      </c>
      <c r="F16" s="58">
        <f t="shared" si="3"/>
        <v>-4.8534406919012018E-3</v>
      </c>
      <c r="G16" s="58">
        <f t="shared" si="3"/>
        <v>0</v>
      </c>
      <c r="H16" s="58">
        <f t="shared" si="3"/>
        <v>3.083913143725163E-2</v>
      </c>
      <c r="I16" s="58" t="e">
        <f t="shared" si="3"/>
        <v>#DIV/0!</v>
      </c>
      <c r="J16" s="58">
        <f t="shared" si="3"/>
        <v>-3.0596123207647371E-2</v>
      </c>
      <c r="K16" s="58">
        <f t="shared" si="3"/>
        <v>-4.7643125118788888E-3</v>
      </c>
      <c r="L16" s="58">
        <f t="shared" si="3"/>
        <v>2.5261148329084833E-2</v>
      </c>
      <c r="M16" s="58">
        <f t="shared" si="3"/>
        <v>0</v>
      </c>
      <c r="N16" s="58">
        <f t="shared" si="3"/>
        <v>2.5261148329084864E-2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299</v>
      </c>
      <c r="B18" s="19">
        <v>2024</v>
      </c>
      <c r="C18" s="7">
        <v>254300033</v>
      </c>
      <c r="D18" s="7">
        <v>178434916</v>
      </c>
      <c r="E18" s="7">
        <v>4070162</v>
      </c>
      <c r="F18" s="7">
        <v>10074326</v>
      </c>
      <c r="G18" s="7">
        <v>11894170</v>
      </c>
      <c r="H18" s="7">
        <v>11350650</v>
      </c>
      <c r="I18" s="7">
        <v>0</v>
      </c>
      <c r="J18" s="7">
        <v>4347315</v>
      </c>
      <c r="K18" s="7">
        <v>41736623</v>
      </c>
      <c r="L18" s="7">
        <v>136698293</v>
      </c>
      <c r="M18" s="20">
        <v>3.7</v>
      </c>
      <c r="N18" s="7">
        <v>505783.68410000001</v>
      </c>
    </row>
    <row r="19" spans="1:14" s="21" customFormat="1" x14ac:dyDescent="0.2">
      <c r="A19" s="8" t="s">
        <v>299</v>
      </c>
      <c r="B19" s="19">
        <v>2025</v>
      </c>
      <c r="C19" s="7">
        <v>278914508</v>
      </c>
      <c r="D19" s="7">
        <v>201834339</v>
      </c>
      <c r="E19" s="7">
        <v>4159927</v>
      </c>
      <c r="F19" s="7">
        <v>9873309</v>
      </c>
      <c r="G19" s="7">
        <v>12794720</v>
      </c>
      <c r="H19" s="7">
        <v>12654078</v>
      </c>
      <c r="I19" s="7">
        <v>0</v>
      </c>
      <c r="J19" s="7">
        <v>4641556</v>
      </c>
      <c r="K19" s="7">
        <v>44123590</v>
      </c>
      <c r="L19" s="7">
        <v>157710749</v>
      </c>
      <c r="M19" s="20">
        <v>3.5777000000000001</v>
      </c>
      <c r="N19" s="7">
        <v>564241.7466973</v>
      </c>
    </row>
    <row r="20" spans="1:14" s="44" customFormat="1" x14ac:dyDescent="0.2">
      <c r="A20" s="44" t="s">
        <v>9</v>
      </c>
      <c r="B20" s="45"/>
      <c r="C20" s="58">
        <f>(C19-C18)/C18</f>
        <v>9.6793046818047401E-2</v>
      </c>
      <c r="D20" s="58">
        <f t="shared" ref="D20:N20" si="4">(D19-D18)/D18</f>
        <v>0.13113701916949932</v>
      </c>
      <c r="E20" s="58">
        <f t="shared" si="4"/>
        <v>2.2054404714112116E-2</v>
      </c>
      <c r="F20" s="58">
        <f t="shared" si="4"/>
        <v>-1.9953394400776786E-2</v>
      </c>
      <c r="G20" s="58">
        <f t="shared" si="4"/>
        <v>7.5713563872048237E-2</v>
      </c>
      <c r="H20" s="58">
        <f t="shared" si="4"/>
        <v>0.11483289503244308</v>
      </c>
      <c r="I20" s="58" t="e">
        <f t="shared" si="4"/>
        <v>#DIV/0!</v>
      </c>
      <c r="J20" s="58">
        <f t="shared" si="4"/>
        <v>6.7683386182045696E-2</v>
      </c>
      <c r="K20" s="58">
        <f t="shared" si="4"/>
        <v>5.7191186742636076E-2</v>
      </c>
      <c r="L20" s="58">
        <f t="shared" si="4"/>
        <v>0.15371410672992092</v>
      </c>
      <c r="M20" s="58">
        <f t="shared" si="4"/>
        <v>-3.3054054054054073E-2</v>
      </c>
      <c r="N20" s="58">
        <f t="shared" si="4"/>
        <v>0.11557917828314537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300</v>
      </c>
      <c r="B22" s="19">
        <v>2024</v>
      </c>
      <c r="C22" s="7">
        <v>2522052431</v>
      </c>
      <c r="D22" s="7">
        <v>2029071101</v>
      </c>
      <c r="E22" s="7">
        <v>61446155</v>
      </c>
      <c r="F22" s="7">
        <v>118019655</v>
      </c>
      <c r="G22" s="7">
        <v>123801461</v>
      </c>
      <c r="H22" s="7">
        <v>107288376</v>
      </c>
      <c r="I22" s="7">
        <v>0</v>
      </c>
      <c r="J22" s="7">
        <v>44185892</v>
      </c>
      <c r="K22" s="7">
        <v>454741539</v>
      </c>
      <c r="L22" s="7">
        <v>1574329562</v>
      </c>
      <c r="M22" s="20">
        <v>6.25</v>
      </c>
      <c r="N22" s="7">
        <v>9839559.7624999993</v>
      </c>
    </row>
    <row r="23" spans="1:14" s="21" customFormat="1" x14ac:dyDescent="0.2">
      <c r="A23" s="8" t="s">
        <v>300</v>
      </c>
      <c r="B23" s="19">
        <v>2025</v>
      </c>
      <c r="C23" s="7">
        <v>2732911886</v>
      </c>
      <c r="D23" s="7">
        <v>2263116532</v>
      </c>
      <c r="E23" s="7">
        <v>63631185</v>
      </c>
      <c r="F23" s="7">
        <v>118323114</v>
      </c>
      <c r="G23" s="7">
        <v>128603064</v>
      </c>
      <c r="H23" s="7">
        <v>117086392</v>
      </c>
      <c r="I23" s="7">
        <v>0</v>
      </c>
      <c r="J23" s="7">
        <v>50488930</v>
      </c>
      <c r="K23" s="7">
        <v>478132685</v>
      </c>
      <c r="L23" s="7">
        <v>1784983847</v>
      </c>
      <c r="M23" s="20">
        <v>6.25</v>
      </c>
      <c r="N23" s="7">
        <v>11156149.043749999</v>
      </c>
    </row>
    <row r="24" spans="1:14" s="44" customFormat="1" x14ac:dyDescent="0.2">
      <c r="A24" s="44" t="s">
        <v>9</v>
      </c>
      <c r="B24" s="45"/>
      <c r="C24" s="58">
        <f>(C23-C22)/C22</f>
        <v>8.3606293195258322E-2</v>
      </c>
      <c r="D24" s="58">
        <f t="shared" ref="D24:N24" si="5">(D23-D22)/D22</f>
        <v>0.11534609648949902</v>
      </c>
      <c r="E24" s="58">
        <f t="shared" si="5"/>
        <v>3.5560076948671568E-2</v>
      </c>
      <c r="F24" s="58">
        <f t="shared" si="5"/>
        <v>2.5712581518730925E-3</v>
      </c>
      <c r="G24" s="58">
        <f t="shared" si="5"/>
        <v>3.8784703841257574E-2</v>
      </c>
      <c r="H24" s="58">
        <f t="shared" si="5"/>
        <v>9.1324115111967016E-2</v>
      </c>
      <c r="I24" s="58" t="e">
        <f t="shared" si="5"/>
        <v>#DIV/0!</v>
      </c>
      <c r="J24" s="58">
        <f t="shared" si="5"/>
        <v>0.14264820092349839</v>
      </c>
      <c r="K24" s="58">
        <f t="shared" si="5"/>
        <v>5.1438331434243575E-2</v>
      </c>
      <c r="L24" s="58">
        <f t="shared" si="5"/>
        <v>0.13380571011598649</v>
      </c>
      <c r="M24" s="58">
        <f t="shared" si="5"/>
        <v>0</v>
      </c>
      <c r="N24" s="58">
        <f t="shared" si="5"/>
        <v>0.13380571011598652</v>
      </c>
    </row>
    <row r="26" spans="1:14" ht="15" x14ac:dyDescent="0.25">
      <c r="A26" s="1" t="s">
        <v>10</v>
      </c>
      <c r="B26" s="19">
        <v>2024</v>
      </c>
      <c r="C26" s="13">
        <f>C2+C6+C10+C14+C18+C22</f>
        <v>6809170038</v>
      </c>
      <c r="D26" s="13">
        <f t="shared" ref="D26:N26" si="6">D2+D6+D10+D14+D18+D22</f>
        <v>5269036096</v>
      </c>
      <c r="E26" s="13">
        <f t="shared" si="6"/>
        <v>282197109</v>
      </c>
      <c r="F26" s="13">
        <f t="shared" si="6"/>
        <v>450729312</v>
      </c>
      <c r="G26" s="13">
        <f t="shared" si="6"/>
        <v>288017358</v>
      </c>
      <c r="H26" s="13">
        <f t="shared" si="6"/>
        <v>237564218</v>
      </c>
      <c r="I26" s="13">
        <f t="shared" si="6"/>
        <v>0</v>
      </c>
      <c r="J26" s="13">
        <f t="shared" si="6"/>
        <v>93674321</v>
      </c>
      <c r="K26" s="13">
        <f t="shared" si="6"/>
        <v>1352182318</v>
      </c>
      <c r="L26" s="13">
        <f t="shared" si="6"/>
        <v>3916853778</v>
      </c>
      <c r="M26" s="13"/>
      <c r="N26" s="13">
        <f t="shared" si="6"/>
        <v>26753207.951855499</v>
      </c>
    </row>
    <row r="27" spans="1:14" ht="15" x14ac:dyDescent="0.25">
      <c r="A27" s="1"/>
      <c r="B27" s="19">
        <v>2025</v>
      </c>
      <c r="C27" s="13">
        <f>C3+C7+C11+C15+C19+C23</f>
        <v>7245565032</v>
      </c>
      <c r="D27" s="13">
        <f t="shared" ref="D27:N27" si="7">D3+D7+D11+D15+D19+D23</f>
        <v>5811545595</v>
      </c>
      <c r="E27" s="13">
        <f t="shared" si="7"/>
        <v>283461137</v>
      </c>
      <c r="F27" s="13">
        <f t="shared" si="7"/>
        <v>463469937</v>
      </c>
      <c r="G27" s="13">
        <f t="shared" si="7"/>
        <v>299280746</v>
      </c>
      <c r="H27" s="13">
        <f t="shared" si="7"/>
        <v>261337527</v>
      </c>
      <c r="I27" s="13">
        <f t="shared" si="7"/>
        <v>0</v>
      </c>
      <c r="J27" s="13">
        <f t="shared" si="7"/>
        <v>104681386</v>
      </c>
      <c r="K27" s="13">
        <f t="shared" si="7"/>
        <v>1412230733</v>
      </c>
      <c r="L27" s="13">
        <f t="shared" si="7"/>
        <v>4399314862</v>
      </c>
      <c r="M27" s="13"/>
      <c r="N27" s="13">
        <f t="shared" si="7"/>
        <v>29555831.378415901</v>
      </c>
    </row>
    <row r="28" spans="1:14" s="44" customFormat="1" x14ac:dyDescent="0.2">
      <c r="A28" s="44" t="s">
        <v>9</v>
      </c>
      <c r="B28" s="49"/>
      <c r="C28" s="58">
        <f t="shared" ref="C28:L28" si="8">(C27-C26)/C26</f>
        <v>6.4089307737155377E-2</v>
      </c>
      <c r="D28" s="58">
        <f t="shared" si="8"/>
        <v>0.10296181106290907</v>
      </c>
      <c r="E28" s="58">
        <f t="shared" si="8"/>
        <v>4.4792379499536258E-3</v>
      </c>
      <c r="F28" s="58">
        <f t="shared" si="8"/>
        <v>2.8266688366608825E-2</v>
      </c>
      <c r="G28" s="58">
        <f t="shared" si="8"/>
        <v>3.9106629121985072E-2</v>
      </c>
      <c r="H28" s="58">
        <f t="shared" si="8"/>
        <v>0.10007108477927429</v>
      </c>
      <c r="I28" s="58" t="e">
        <f t="shared" si="8"/>
        <v>#DIV/0!</v>
      </c>
      <c r="J28" s="58">
        <f t="shared" si="8"/>
        <v>0.11750354721012603</v>
      </c>
      <c r="K28" s="58">
        <f t="shared" si="8"/>
        <v>4.4408519620946559E-2</v>
      </c>
      <c r="L28" s="58">
        <f t="shared" si="8"/>
        <v>0.12317566887736905</v>
      </c>
      <c r="M28" s="58"/>
      <c r="N28" s="58">
        <f t="shared" ref="N28" si="9">(N27-N26)/N26</f>
        <v>0.10475840622941156</v>
      </c>
    </row>
    <row r="30" spans="1:14" ht="15" x14ac:dyDescent="0.25">
      <c r="K30" s="15" t="s">
        <v>465</v>
      </c>
      <c r="L30" s="16">
        <v>2024</v>
      </c>
      <c r="M30" s="23">
        <f>(M2+M6+M10+M14+M18+M22)/6</f>
        <v>5.3994166666666663</v>
      </c>
    </row>
    <row r="31" spans="1:14" ht="15" x14ac:dyDescent="0.25">
      <c r="K31" s="15"/>
      <c r="L31" s="16">
        <v>2025</v>
      </c>
      <c r="M31" s="23">
        <f>(M3+M7+M11+M15+M19+M23)/6</f>
        <v>5.3008333333333324</v>
      </c>
    </row>
    <row r="32" spans="1:14" s="44" customFormat="1" ht="15" x14ac:dyDescent="0.25">
      <c r="B32" s="49"/>
      <c r="J32" s="46"/>
      <c r="K32" s="48" t="s">
        <v>466</v>
      </c>
      <c r="L32" s="48"/>
      <c r="M32" s="58">
        <f t="shared" ref="M32" si="10">(M31-M30)/M30</f>
        <v>-1.8258145170003039E-2</v>
      </c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>
    <tabColor rgb="FF92D050"/>
    <pageSetUpPr fitToPage="1"/>
  </sheetPr>
  <dimension ref="A1:Q144"/>
  <sheetViews>
    <sheetView zoomScale="85" zoomScaleNormal="85" workbookViewId="0">
      <pane xSplit="2" ySplit="1" topLeftCell="C74" activePane="bottomRight" state="frozen"/>
      <selection pane="topRight"/>
      <selection pane="bottomLeft"/>
      <selection pane="bottomRight" activeCell="N102" sqref="N102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301</v>
      </c>
      <c r="B2" s="19">
        <v>2024</v>
      </c>
      <c r="C2" s="7">
        <v>2233718756</v>
      </c>
      <c r="D2" s="7">
        <v>1422011057</v>
      </c>
      <c r="E2" s="7">
        <v>17740399</v>
      </c>
      <c r="F2" s="7">
        <v>12172909</v>
      </c>
      <c r="G2" s="7">
        <v>42875000</v>
      </c>
      <c r="H2" s="7">
        <v>42106470</v>
      </c>
      <c r="I2" s="7">
        <v>2112888</v>
      </c>
      <c r="J2" s="7">
        <v>8739712</v>
      </c>
      <c r="K2" s="7">
        <v>125747378</v>
      </c>
      <c r="L2" s="7">
        <v>1296263679</v>
      </c>
      <c r="M2" s="20">
        <v>6.9776999999999996</v>
      </c>
      <c r="N2" s="7">
        <v>9044939.0729582999</v>
      </c>
    </row>
    <row r="3" spans="1:17" s="21" customFormat="1" x14ac:dyDescent="0.2">
      <c r="A3" s="8" t="s">
        <v>301</v>
      </c>
      <c r="B3" s="19">
        <v>2025</v>
      </c>
      <c r="C3" s="7">
        <v>2383414922</v>
      </c>
      <c r="D3" s="7">
        <v>1514314759</v>
      </c>
      <c r="E3" s="7">
        <v>18719146</v>
      </c>
      <c r="F3" s="7">
        <v>11960670</v>
      </c>
      <c r="G3" s="7">
        <v>42575000</v>
      </c>
      <c r="H3" s="7">
        <v>43143725</v>
      </c>
      <c r="I3" s="7">
        <v>2062418</v>
      </c>
      <c r="J3" s="7">
        <v>10722533</v>
      </c>
      <c r="K3" s="7">
        <v>129183492</v>
      </c>
      <c r="L3" s="7">
        <v>1385131267</v>
      </c>
      <c r="M3" s="20">
        <v>6.9776999999999996</v>
      </c>
      <c r="N3" s="7">
        <v>9665030.4417458996</v>
      </c>
    </row>
    <row r="4" spans="1:17" s="44" customFormat="1" x14ac:dyDescent="0.2">
      <c r="A4" s="44" t="s">
        <v>9</v>
      </c>
      <c r="B4" s="45"/>
      <c r="C4" s="58">
        <f>(C3-C2)/C2</f>
        <v>6.7016568490505163E-2</v>
      </c>
      <c r="D4" s="58">
        <f t="shared" ref="D4:N4" si="0">(D3-D2)/D2</f>
        <v>6.4910678117181472E-2</v>
      </c>
      <c r="E4" s="58">
        <f t="shared" si="0"/>
        <v>5.5170517867157327E-2</v>
      </c>
      <c r="F4" s="58">
        <f t="shared" si="0"/>
        <v>-1.7435355838115604E-2</v>
      </c>
      <c r="G4" s="58">
        <f t="shared" si="0"/>
        <v>-6.9970845481049562E-3</v>
      </c>
      <c r="H4" s="58">
        <f t="shared" si="0"/>
        <v>2.4634100175103733E-2</v>
      </c>
      <c r="I4" s="58">
        <f t="shared" si="0"/>
        <v>-2.3886737015875899E-2</v>
      </c>
      <c r="J4" s="58">
        <f t="shared" si="0"/>
        <v>0.22687486727251424</v>
      </c>
      <c r="K4" s="58">
        <f t="shared" si="0"/>
        <v>2.7325531988428419E-2</v>
      </c>
      <c r="L4" s="58">
        <f t="shared" si="0"/>
        <v>6.8556721475492327E-2</v>
      </c>
      <c r="M4" s="58">
        <f t="shared" si="0"/>
        <v>0</v>
      </c>
      <c r="N4" s="58">
        <f t="shared" si="0"/>
        <v>6.8556721475492299E-2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302</v>
      </c>
      <c r="B6" s="19">
        <v>2024</v>
      </c>
      <c r="C6" s="7">
        <v>1478613506</v>
      </c>
      <c r="D6" s="7">
        <v>951689444</v>
      </c>
      <c r="E6" s="7">
        <v>17260175</v>
      </c>
      <c r="F6" s="7">
        <v>0</v>
      </c>
      <c r="G6" s="7">
        <v>15250000</v>
      </c>
      <c r="H6" s="7">
        <v>15250000</v>
      </c>
      <c r="I6" s="7">
        <v>225000</v>
      </c>
      <c r="J6" s="7">
        <v>9112376</v>
      </c>
      <c r="K6" s="7">
        <v>57097551</v>
      </c>
      <c r="L6" s="7">
        <v>894591893</v>
      </c>
      <c r="M6" s="20">
        <v>2.0394000000000001</v>
      </c>
      <c r="N6" s="7">
        <v>1824430.7065842</v>
      </c>
    </row>
    <row r="7" spans="1:17" s="21" customFormat="1" x14ac:dyDescent="0.2">
      <c r="A7" s="8" t="s">
        <v>302</v>
      </c>
      <c r="B7" s="19">
        <v>2025</v>
      </c>
      <c r="C7" s="7">
        <v>1341097942</v>
      </c>
      <c r="D7" s="7">
        <v>945709776</v>
      </c>
      <c r="E7" s="7">
        <v>18011666</v>
      </c>
      <c r="F7" s="7">
        <v>0</v>
      </c>
      <c r="G7" s="7">
        <v>15250000</v>
      </c>
      <c r="H7" s="7">
        <v>15690420</v>
      </c>
      <c r="I7" s="7">
        <v>200000</v>
      </c>
      <c r="J7" s="7">
        <v>8845969</v>
      </c>
      <c r="K7" s="7">
        <v>57998055</v>
      </c>
      <c r="L7" s="7">
        <v>887711721</v>
      </c>
      <c r="M7" s="20">
        <v>2.0394000000000001</v>
      </c>
      <c r="N7" s="7">
        <v>1810399.2838073999</v>
      </c>
    </row>
    <row r="8" spans="1:17" s="44" customFormat="1" x14ac:dyDescent="0.2">
      <c r="A8" s="44" t="s">
        <v>9</v>
      </c>
      <c r="B8" s="45"/>
      <c r="C8" s="58">
        <f>(C7-C6)/C6</f>
        <v>-9.3003048762899637E-2</v>
      </c>
      <c r="D8" s="58">
        <f t="shared" ref="D8:N8" si="1">(D7-D6)/D6</f>
        <v>-6.2832135395630177E-3</v>
      </c>
      <c r="E8" s="58">
        <f t="shared" si="1"/>
        <v>4.3539013943949004E-2</v>
      </c>
      <c r="F8" s="58" t="e">
        <f t="shared" si="1"/>
        <v>#DIV/0!</v>
      </c>
      <c r="G8" s="58">
        <f t="shared" si="1"/>
        <v>0</v>
      </c>
      <c r="H8" s="58">
        <f t="shared" si="1"/>
        <v>2.8879999999999999E-2</v>
      </c>
      <c r="I8" s="58">
        <f t="shared" si="1"/>
        <v>-0.1111111111111111</v>
      </c>
      <c r="J8" s="58">
        <f t="shared" si="1"/>
        <v>-2.9235733907380469E-2</v>
      </c>
      <c r="K8" s="58">
        <f t="shared" si="1"/>
        <v>1.5771324412845657E-2</v>
      </c>
      <c r="L8" s="58">
        <f t="shared" si="1"/>
        <v>-7.6908499326183814E-3</v>
      </c>
      <c r="M8" s="58">
        <f t="shared" si="1"/>
        <v>0</v>
      </c>
      <c r="N8" s="58">
        <f t="shared" si="1"/>
        <v>-7.6908499326184439E-3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303</v>
      </c>
      <c r="B10" s="19">
        <v>2024</v>
      </c>
      <c r="C10" s="7">
        <v>597965626</v>
      </c>
      <c r="D10" s="7">
        <v>436493414</v>
      </c>
      <c r="E10" s="7">
        <v>8269688</v>
      </c>
      <c r="F10" s="7">
        <v>1130538</v>
      </c>
      <c r="G10" s="7">
        <v>18000000</v>
      </c>
      <c r="H10" s="7">
        <v>17321471</v>
      </c>
      <c r="I10" s="7">
        <v>1495014</v>
      </c>
      <c r="J10" s="7">
        <v>4801820</v>
      </c>
      <c r="K10" s="7">
        <v>51018531</v>
      </c>
      <c r="L10" s="7">
        <v>385474883</v>
      </c>
      <c r="M10" s="20">
        <v>5.35</v>
      </c>
      <c r="N10" s="7">
        <v>2062290.62405</v>
      </c>
    </row>
    <row r="11" spans="1:17" s="21" customFormat="1" x14ac:dyDescent="0.2">
      <c r="A11" s="8" t="s">
        <v>303</v>
      </c>
      <c r="B11" s="19">
        <v>2025</v>
      </c>
      <c r="C11" s="7">
        <v>605571445</v>
      </c>
      <c r="D11" s="7">
        <v>459808944</v>
      </c>
      <c r="E11" s="7">
        <v>8792845</v>
      </c>
      <c r="F11" s="7">
        <v>1242388</v>
      </c>
      <c r="G11" s="7">
        <v>18075000</v>
      </c>
      <c r="H11" s="7">
        <v>17987351</v>
      </c>
      <c r="I11" s="7">
        <v>1605000</v>
      </c>
      <c r="J11" s="7">
        <v>4445942</v>
      </c>
      <c r="K11" s="7">
        <v>52148526</v>
      </c>
      <c r="L11" s="7">
        <v>407660418</v>
      </c>
      <c r="M11" s="20">
        <v>5.35</v>
      </c>
      <c r="N11" s="7">
        <v>2180983.2362999995</v>
      </c>
    </row>
    <row r="12" spans="1:17" s="44" customFormat="1" x14ac:dyDescent="0.2">
      <c r="A12" s="44" t="s">
        <v>9</v>
      </c>
      <c r="B12" s="45"/>
      <c r="C12" s="58">
        <f>(C11-C10)/C10</f>
        <v>1.2719492006384996E-2</v>
      </c>
      <c r="D12" s="58">
        <f t="shared" ref="D12:N12" si="2">(D11-D10)/D10</f>
        <v>5.3415536757674881E-2</v>
      </c>
      <c r="E12" s="58">
        <f t="shared" si="2"/>
        <v>6.3261999727196483E-2</v>
      </c>
      <c r="F12" s="58">
        <f t="shared" si="2"/>
        <v>9.8935197224684177E-2</v>
      </c>
      <c r="G12" s="58">
        <f t="shared" si="2"/>
        <v>4.1666666666666666E-3</v>
      </c>
      <c r="H12" s="58">
        <f t="shared" si="2"/>
        <v>3.8442462536813417E-2</v>
      </c>
      <c r="I12" s="58">
        <f t="shared" si="2"/>
        <v>7.3568541833053072E-2</v>
      </c>
      <c r="J12" s="58">
        <f t="shared" si="2"/>
        <v>-7.4113148764426817E-2</v>
      </c>
      <c r="K12" s="58">
        <f t="shared" si="2"/>
        <v>2.2148716904451835E-2</v>
      </c>
      <c r="L12" s="58">
        <f t="shared" si="2"/>
        <v>5.7553775818903356E-2</v>
      </c>
      <c r="M12" s="58">
        <f t="shared" si="2"/>
        <v>0</v>
      </c>
      <c r="N12" s="58">
        <f t="shared" si="2"/>
        <v>5.7553775818903134E-2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304</v>
      </c>
      <c r="B14" s="19">
        <v>2024</v>
      </c>
      <c r="C14" s="7">
        <v>344825428</v>
      </c>
      <c r="D14" s="7">
        <v>271526057</v>
      </c>
      <c r="E14" s="7">
        <v>10833767</v>
      </c>
      <c r="F14" s="7">
        <v>0</v>
      </c>
      <c r="G14" s="7">
        <v>750000</v>
      </c>
      <c r="H14" s="7">
        <v>750000</v>
      </c>
      <c r="I14" s="7">
        <v>0</v>
      </c>
      <c r="J14" s="7">
        <v>3286480</v>
      </c>
      <c r="K14" s="7">
        <v>15620247</v>
      </c>
      <c r="L14" s="7">
        <v>255905810</v>
      </c>
      <c r="M14" s="20">
        <v>0.53449999999999998</v>
      </c>
      <c r="N14" s="7">
        <v>136781.65544499998</v>
      </c>
    </row>
    <row r="15" spans="1:17" s="21" customFormat="1" x14ac:dyDescent="0.2">
      <c r="A15" s="8" t="s">
        <v>304</v>
      </c>
      <c r="B15" s="19">
        <v>2025</v>
      </c>
      <c r="C15" s="7">
        <v>389296288</v>
      </c>
      <c r="D15" s="7">
        <v>283025873</v>
      </c>
      <c r="E15" s="7">
        <v>11917144</v>
      </c>
      <c r="F15" s="7">
        <v>0</v>
      </c>
      <c r="G15" s="7">
        <v>725000</v>
      </c>
      <c r="H15" s="7">
        <v>745938</v>
      </c>
      <c r="I15" s="7">
        <v>0</v>
      </c>
      <c r="J15" s="7">
        <v>3165285</v>
      </c>
      <c r="K15" s="7">
        <v>16553367</v>
      </c>
      <c r="L15" s="7">
        <v>266472506</v>
      </c>
      <c r="M15" s="20">
        <v>0.53449999999999998</v>
      </c>
      <c r="N15" s="7">
        <v>142429.55445699999</v>
      </c>
    </row>
    <row r="16" spans="1:17" s="44" customFormat="1" x14ac:dyDescent="0.2">
      <c r="A16" s="44" t="s">
        <v>9</v>
      </c>
      <c r="B16" s="45"/>
      <c r="C16" s="58">
        <f>(C15-C14)/C14</f>
        <v>0.12896630117428579</v>
      </c>
      <c r="D16" s="58">
        <f t="shared" ref="D16:N16" si="3">(D15-D14)/D14</f>
        <v>4.2352531933979358E-2</v>
      </c>
      <c r="E16" s="58">
        <f t="shared" si="3"/>
        <v>0.10000002769119919</v>
      </c>
      <c r="F16" s="58" t="e">
        <f t="shared" si="3"/>
        <v>#DIV/0!</v>
      </c>
      <c r="G16" s="58">
        <f t="shared" si="3"/>
        <v>-3.3333333333333333E-2</v>
      </c>
      <c r="H16" s="58">
        <f t="shared" si="3"/>
        <v>-5.4159999999999998E-3</v>
      </c>
      <c r="I16" s="58" t="e">
        <f t="shared" si="3"/>
        <v>#DIV/0!</v>
      </c>
      <c r="J16" s="58">
        <f t="shared" si="3"/>
        <v>-3.6876840875343833E-2</v>
      </c>
      <c r="K16" s="58">
        <f t="shared" si="3"/>
        <v>5.9737851776607627E-2</v>
      </c>
      <c r="L16" s="58">
        <f t="shared" si="3"/>
        <v>4.1291348562973229E-2</v>
      </c>
      <c r="M16" s="58">
        <f t="shared" si="3"/>
        <v>0</v>
      </c>
      <c r="N16" s="58">
        <f t="shared" si="3"/>
        <v>4.1291348562973298E-2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305</v>
      </c>
      <c r="B18" s="19">
        <v>2024</v>
      </c>
      <c r="C18" s="7">
        <v>29330781694</v>
      </c>
      <c r="D18" s="7">
        <v>22739760170</v>
      </c>
      <c r="E18" s="7">
        <v>1356104737</v>
      </c>
      <c r="F18" s="7">
        <v>1458716015</v>
      </c>
      <c r="G18" s="7">
        <v>640031862</v>
      </c>
      <c r="H18" s="7">
        <v>580976064</v>
      </c>
      <c r="I18" s="7">
        <v>35619920</v>
      </c>
      <c r="J18" s="7">
        <v>213313417</v>
      </c>
      <c r="K18" s="7">
        <v>4284762015</v>
      </c>
      <c r="L18" s="7">
        <v>18454998155</v>
      </c>
      <c r="M18" s="20">
        <v>5.8849999999999998</v>
      </c>
      <c r="N18" s="7">
        <v>108607664.142175</v>
      </c>
    </row>
    <row r="19" spans="1:14" s="21" customFormat="1" x14ac:dyDescent="0.2">
      <c r="A19" s="8" t="s">
        <v>305</v>
      </c>
      <c r="B19" s="19">
        <v>2025</v>
      </c>
      <c r="C19" s="7">
        <v>29543315692</v>
      </c>
      <c r="D19" s="7">
        <v>23784387975</v>
      </c>
      <c r="E19" s="7">
        <v>1443702105</v>
      </c>
      <c r="F19" s="7">
        <v>1542606397</v>
      </c>
      <c r="G19" s="7">
        <v>639554321</v>
      </c>
      <c r="H19" s="7">
        <v>602667902</v>
      </c>
      <c r="I19" s="7">
        <v>36853227</v>
      </c>
      <c r="J19" s="7">
        <v>233536649</v>
      </c>
      <c r="K19" s="7">
        <v>4498920601</v>
      </c>
      <c r="L19" s="7">
        <v>19285467374</v>
      </c>
      <c r="M19" s="20">
        <v>5.8849999999999998</v>
      </c>
      <c r="N19" s="7">
        <v>113494975.49598999</v>
      </c>
    </row>
    <row r="20" spans="1:14" s="44" customFormat="1" x14ac:dyDescent="0.2">
      <c r="A20" s="44" t="s">
        <v>9</v>
      </c>
      <c r="B20" s="45"/>
      <c r="C20" s="58">
        <f>(C19-C18)/C18</f>
        <v>7.2461075268061012E-3</v>
      </c>
      <c r="D20" s="58">
        <f t="shared" ref="D20:N20" si="4">(D19-D18)/D18</f>
        <v>4.5938382691394934E-2</v>
      </c>
      <c r="E20" s="58">
        <f t="shared" si="4"/>
        <v>6.459483962410198E-2</v>
      </c>
      <c r="F20" s="58">
        <f t="shared" si="4"/>
        <v>5.7509742223540335E-2</v>
      </c>
      <c r="G20" s="58">
        <f t="shared" si="4"/>
        <v>-7.4612066734890147E-4</v>
      </c>
      <c r="H20" s="58">
        <f t="shared" si="4"/>
        <v>3.7336887600243715E-2</v>
      </c>
      <c r="I20" s="58">
        <f t="shared" si="4"/>
        <v>3.4624081132130557E-2</v>
      </c>
      <c r="J20" s="58">
        <f t="shared" si="4"/>
        <v>9.4805250810829217E-2</v>
      </c>
      <c r="K20" s="58">
        <f t="shared" si="4"/>
        <v>4.9981442434907319E-2</v>
      </c>
      <c r="L20" s="58">
        <f t="shared" si="4"/>
        <v>4.4999691250307797E-2</v>
      </c>
      <c r="M20" s="58">
        <f t="shared" si="4"/>
        <v>0</v>
      </c>
      <c r="N20" s="58">
        <f t="shared" si="4"/>
        <v>4.4999691250307693E-2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306</v>
      </c>
      <c r="B22" s="19">
        <v>2024</v>
      </c>
      <c r="C22" s="7">
        <v>8598516973</v>
      </c>
      <c r="D22" s="7">
        <v>5740826106</v>
      </c>
      <c r="E22" s="7">
        <v>309767859</v>
      </c>
      <c r="F22" s="7">
        <v>208985144</v>
      </c>
      <c r="G22" s="7">
        <v>271063030</v>
      </c>
      <c r="H22" s="7">
        <v>250472950</v>
      </c>
      <c r="I22" s="7">
        <v>32453190</v>
      </c>
      <c r="J22" s="7">
        <v>73640654</v>
      </c>
      <c r="K22" s="7">
        <v>1146382827</v>
      </c>
      <c r="L22" s="7">
        <v>4594443279</v>
      </c>
      <c r="M22" s="20">
        <v>4.1345000000000001</v>
      </c>
      <c r="N22" s="7">
        <v>18995725.737025503</v>
      </c>
    </row>
    <row r="23" spans="1:14" s="21" customFormat="1" x14ac:dyDescent="0.2">
      <c r="A23" s="8" t="s">
        <v>306</v>
      </c>
      <c r="B23" s="19">
        <v>2025</v>
      </c>
      <c r="C23" s="7">
        <v>8689096492</v>
      </c>
      <c r="D23" s="7">
        <v>6036591024</v>
      </c>
      <c r="E23" s="7">
        <v>338442351</v>
      </c>
      <c r="F23" s="7">
        <v>222692675</v>
      </c>
      <c r="G23" s="7">
        <v>269770033</v>
      </c>
      <c r="H23" s="7">
        <v>258733376</v>
      </c>
      <c r="I23" s="7">
        <v>33526744</v>
      </c>
      <c r="J23" s="7">
        <v>83398745</v>
      </c>
      <c r="K23" s="7">
        <v>1206563924</v>
      </c>
      <c r="L23" s="7">
        <v>4830027100</v>
      </c>
      <c r="M23" s="20">
        <v>4.1345000000000001</v>
      </c>
      <c r="N23" s="7">
        <v>19969747.044950001</v>
      </c>
    </row>
    <row r="24" spans="1:14" s="44" customFormat="1" x14ac:dyDescent="0.2">
      <c r="A24" s="44" t="s">
        <v>9</v>
      </c>
      <c r="B24" s="45"/>
      <c r="C24" s="58">
        <f>(C23-C22)/C22</f>
        <v>1.0534318799907776E-2</v>
      </c>
      <c r="D24" s="58">
        <f t="shared" ref="D24:N24" si="5">(D23-D22)/D22</f>
        <v>5.1519574454777957E-2</v>
      </c>
      <c r="E24" s="58">
        <f t="shared" si="5"/>
        <v>9.256767985086535E-2</v>
      </c>
      <c r="F24" s="58">
        <f t="shared" si="5"/>
        <v>6.559093501880689E-2</v>
      </c>
      <c r="G24" s="58">
        <f t="shared" si="5"/>
        <v>-4.7700971984265062E-3</v>
      </c>
      <c r="H24" s="58">
        <f t="shared" si="5"/>
        <v>3.2979313734277496E-2</v>
      </c>
      <c r="I24" s="58">
        <f t="shared" si="5"/>
        <v>3.3080076257526611E-2</v>
      </c>
      <c r="J24" s="58">
        <f t="shared" si="5"/>
        <v>0.13250956462173732</v>
      </c>
      <c r="K24" s="58">
        <f t="shared" si="5"/>
        <v>5.2496509527702476E-2</v>
      </c>
      <c r="L24" s="58">
        <f t="shared" si="5"/>
        <v>5.1275814433664274E-2</v>
      </c>
      <c r="M24" s="58">
        <f t="shared" si="5"/>
        <v>0</v>
      </c>
      <c r="N24" s="58">
        <f t="shared" si="5"/>
        <v>5.1275814433664149E-2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307</v>
      </c>
      <c r="B26" s="19">
        <v>2024</v>
      </c>
      <c r="C26" s="7">
        <v>3119715885</v>
      </c>
      <c r="D26" s="7">
        <v>2079591254</v>
      </c>
      <c r="E26" s="7">
        <v>82635750</v>
      </c>
      <c r="F26" s="7">
        <v>54580741</v>
      </c>
      <c r="G26" s="7">
        <v>96414363</v>
      </c>
      <c r="H26" s="7">
        <v>88430759</v>
      </c>
      <c r="I26" s="7">
        <v>7167695</v>
      </c>
      <c r="J26" s="7">
        <v>28720951</v>
      </c>
      <c r="K26" s="7">
        <v>357950259</v>
      </c>
      <c r="L26" s="7">
        <v>1721640995</v>
      </c>
      <c r="M26" s="20">
        <v>4.0258000000000003</v>
      </c>
      <c r="N26" s="7">
        <v>6930982.317671</v>
      </c>
    </row>
    <row r="27" spans="1:14" s="21" customFormat="1" x14ac:dyDescent="0.2">
      <c r="A27" s="8" t="s">
        <v>307</v>
      </c>
      <c r="B27" s="19">
        <v>2025</v>
      </c>
      <c r="C27" s="7">
        <v>3095426552</v>
      </c>
      <c r="D27" s="7">
        <v>2161393509</v>
      </c>
      <c r="E27" s="7">
        <v>89193153</v>
      </c>
      <c r="F27" s="7">
        <v>59456237</v>
      </c>
      <c r="G27" s="7">
        <v>95866204</v>
      </c>
      <c r="H27" s="7">
        <v>91348224</v>
      </c>
      <c r="I27" s="7">
        <v>7244326</v>
      </c>
      <c r="J27" s="7">
        <v>32691634</v>
      </c>
      <c r="K27" s="7">
        <v>375799778</v>
      </c>
      <c r="L27" s="7">
        <v>1785593731</v>
      </c>
      <c r="M27" s="20">
        <v>4.0258000000000003</v>
      </c>
      <c r="N27" s="7">
        <v>7188443.2422598014</v>
      </c>
    </row>
    <row r="28" spans="1:14" s="44" customFormat="1" x14ac:dyDescent="0.2">
      <c r="A28" s="44" t="s">
        <v>9</v>
      </c>
      <c r="B28" s="45"/>
      <c r="C28" s="58">
        <f>(C27-C26)/C26</f>
        <v>-7.7857516182118615E-3</v>
      </c>
      <c r="D28" s="58">
        <f t="shared" ref="D28:N28" si="6">(D27-D26)/D26</f>
        <v>3.9335737175590177E-2</v>
      </c>
      <c r="E28" s="58">
        <f t="shared" si="6"/>
        <v>7.9353100806854177E-2</v>
      </c>
      <c r="F28" s="58">
        <f t="shared" si="6"/>
        <v>8.9326306508004355E-2</v>
      </c>
      <c r="G28" s="58">
        <f t="shared" si="6"/>
        <v>-5.68544958389654E-3</v>
      </c>
      <c r="H28" s="58">
        <f t="shared" si="6"/>
        <v>3.2991518256673562E-2</v>
      </c>
      <c r="I28" s="58">
        <f t="shared" si="6"/>
        <v>1.0691163616755456E-2</v>
      </c>
      <c r="J28" s="58">
        <f t="shared" si="6"/>
        <v>0.13825040124890015</v>
      </c>
      <c r="K28" s="58">
        <f t="shared" si="6"/>
        <v>4.9865920057903912E-2</v>
      </c>
      <c r="L28" s="58">
        <f t="shared" si="6"/>
        <v>3.7146383122690453E-2</v>
      </c>
      <c r="M28" s="58">
        <f t="shared" si="6"/>
        <v>0</v>
      </c>
      <c r="N28" s="58">
        <f t="shared" si="6"/>
        <v>3.7146383122690647E-2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308</v>
      </c>
      <c r="B30" s="19">
        <v>2024</v>
      </c>
      <c r="C30" s="7">
        <v>3213008656</v>
      </c>
      <c r="D30" s="7">
        <v>2232732114</v>
      </c>
      <c r="E30" s="7">
        <v>27055737</v>
      </c>
      <c r="F30" s="7">
        <v>17857510</v>
      </c>
      <c r="G30" s="7">
        <v>29662500</v>
      </c>
      <c r="H30" s="7">
        <v>29547350</v>
      </c>
      <c r="I30" s="7">
        <v>2039568</v>
      </c>
      <c r="J30" s="7">
        <v>12791488</v>
      </c>
      <c r="K30" s="7">
        <v>118954153</v>
      </c>
      <c r="L30" s="7">
        <v>2113777961</v>
      </c>
      <c r="M30" s="20">
        <v>1.73</v>
      </c>
      <c r="N30" s="7">
        <v>3656835.8725299998</v>
      </c>
    </row>
    <row r="31" spans="1:14" s="21" customFormat="1" x14ac:dyDescent="0.2">
      <c r="A31" s="8" t="s">
        <v>308</v>
      </c>
      <c r="B31" s="19">
        <v>2025</v>
      </c>
      <c r="C31" s="7">
        <v>2925543553</v>
      </c>
      <c r="D31" s="7">
        <v>2262823993</v>
      </c>
      <c r="E31" s="7">
        <v>28407420</v>
      </c>
      <c r="F31" s="7">
        <v>19311662</v>
      </c>
      <c r="G31" s="7">
        <v>28844692</v>
      </c>
      <c r="H31" s="7">
        <v>29553441</v>
      </c>
      <c r="I31" s="7">
        <v>1727137</v>
      </c>
      <c r="J31" s="7">
        <v>13010663</v>
      </c>
      <c r="K31" s="7">
        <v>120855015</v>
      </c>
      <c r="L31" s="7">
        <v>2141968978</v>
      </c>
      <c r="M31" s="20">
        <v>1.73</v>
      </c>
      <c r="N31" s="7">
        <v>3705606.3319399999</v>
      </c>
    </row>
    <row r="32" spans="1:14" s="44" customFormat="1" x14ac:dyDescent="0.2">
      <c r="A32" s="44" t="s">
        <v>9</v>
      </c>
      <c r="B32" s="45"/>
      <c r="C32" s="58">
        <f>(C31-C30)/C30</f>
        <v>-8.9469134315335624E-2</v>
      </c>
      <c r="D32" s="58">
        <f t="shared" ref="D32:N32" si="7">(D31-D30)/D30</f>
        <v>1.3477603878814456E-2</v>
      </c>
      <c r="E32" s="58">
        <f t="shared" si="7"/>
        <v>4.995920088963017E-2</v>
      </c>
      <c r="F32" s="58">
        <f t="shared" si="7"/>
        <v>8.1430837781975199E-2</v>
      </c>
      <c r="G32" s="58">
        <f t="shared" si="7"/>
        <v>-2.7570434049726086E-2</v>
      </c>
      <c r="H32" s="58">
        <f t="shared" si="7"/>
        <v>2.0614369816582536E-4</v>
      </c>
      <c r="I32" s="58">
        <f t="shared" si="7"/>
        <v>-0.15318489013359693</v>
      </c>
      <c r="J32" s="58">
        <f t="shared" si="7"/>
        <v>1.7134441278450169E-2</v>
      </c>
      <c r="K32" s="58">
        <f t="shared" si="7"/>
        <v>1.5979786767091688E-2</v>
      </c>
      <c r="L32" s="58">
        <f t="shared" si="7"/>
        <v>1.333679199998055E-2</v>
      </c>
      <c r="M32" s="58">
        <f t="shared" si="7"/>
        <v>0</v>
      </c>
      <c r="N32" s="58">
        <f t="shared" si="7"/>
        <v>1.3336791999980585E-2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309</v>
      </c>
      <c r="B34" s="19">
        <v>2024</v>
      </c>
      <c r="C34" s="7">
        <v>2181098553</v>
      </c>
      <c r="D34" s="7">
        <v>1695104032</v>
      </c>
      <c r="E34" s="7">
        <v>27085274</v>
      </c>
      <c r="F34" s="7">
        <v>5602800</v>
      </c>
      <c r="G34" s="7">
        <v>12450000</v>
      </c>
      <c r="H34" s="7">
        <v>12450000</v>
      </c>
      <c r="I34" s="7">
        <v>387500</v>
      </c>
      <c r="J34" s="7">
        <v>8993320</v>
      </c>
      <c r="K34" s="7">
        <v>66968894</v>
      </c>
      <c r="L34" s="7">
        <v>1628135138</v>
      </c>
      <c r="M34" s="20">
        <v>1.87</v>
      </c>
      <c r="N34" s="7">
        <v>3044612.7080600001</v>
      </c>
    </row>
    <row r="35" spans="1:14" s="21" customFormat="1" x14ac:dyDescent="0.2">
      <c r="A35" s="8" t="s">
        <v>309</v>
      </c>
      <c r="B35" s="19">
        <v>2025</v>
      </c>
      <c r="C35" s="7">
        <v>2102230921</v>
      </c>
      <c r="D35" s="7">
        <v>1770159127</v>
      </c>
      <c r="E35" s="7">
        <v>29553255</v>
      </c>
      <c r="F35" s="7">
        <v>5650000</v>
      </c>
      <c r="G35" s="7">
        <v>12225000</v>
      </c>
      <c r="H35" s="7">
        <v>12578058</v>
      </c>
      <c r="I35" s="7">
        <v>400000</v>
      </c>
      <c r="J35" s="7">
        <v>10174898</v>
      </c>
      <c r="K35" s="7">
        <v>70581211</v>
      </c>
      <c r="L35" s="7">
        <v>1699577916</v>
      </c>
      <c r="M35" s="20">
        <v>1.87</v>
      </c>
      <c r="N35" s="7">
        <v>3178210.7029200001</v>
      </c>
    </row>
    <row r="36" spans="1:14" s="44" customFormat="1" x14ac:dyDescent="0.2">
      <c r="A36" s="44" t="s">
        <v>9</v>
      </c>
      <c r="B36" s="45"/>
      <c r="C36" s="58">
        <f>(C35-C34)/C34</f>
        <v>-3.615959118010565E-2</v>
      </c>
      <c r="D36" s="58">
        <f t="shared" ref="D36:N36" si="8">(D35-D34)/D34</f>
        <v>4.4277574463347152E-2</v>
      </c>
      <c r="E36" s="58">
        <f t="shared" si="8"/>
        <v>9.1118923146208522E-2</v>
      </c>
      <c r="F36" s="58">
        <f t="shared" si="8"/>
        <v>8.4243592489469544E-3</v>
      </c>
      <c r="G36" s="58">
        <f t="shared" si="8"/>
        <v>-1.8072289156626505E-2</v>
      </c>
      <c r="H36" s="58">
        <f t="shared" si="8"/>
        <v>1.028578313253012E-2</v>
      </c>
      <c r="I36" s="58">
        <f t="shared" si="8"/>
        <v>3.2258064516129031E-2</v>
      </c>
      <c r="J36" s="58">
        <f t="shared" si="8"/>
        <v>0.1313839605396005</v>
      </c>
      <c r="K36" s="58">
        <f t="shared" si="8"/>
        <v>5.3940221858822995E-2</v>
      </c>
      <c r="L36" s="58">
        <f t="shared" si="8"/>
        <v>4.3880127842311822E-2</v>
      </c>
      <c r="M36" s="58">
        <f t="shared" si="8"/>
        <v>0</v>
      </c>
      <c r="N36" s="58">
        <f t="shared" si="8"/>
        <v>4.3880127842311815E-2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310</v>
      </c>
      <c r="B38" s="19">
        <v>2024</v>
      </c>
      <c r="C38" s="7">
        <v>579916721</v>
      </c>
      <c r="D38" s="7">
        <v>385144675</v>
      </c>
      <c r="E38" s="7">
        <v>4418048</v>
      </c>
      <c r="F38" s="7">
        <v>5042656</v>
      </c>
      <c r="G38" s="7">
        <v>35948695</v>
      </c>
      <c r="H38" s="7">
        <v>26859384</v>
      </c>
      <c r="I38" s="7">
        <v>2876618</v>
      </c>
      <c r="J38" s="7">
        <v>6802609</v>
      </c>
      <c r="K38" s="7">
        <v>81948010</v>
      </c>
      <c r="L38" s="7">
        <v>303196665</v>
      </c>
      <c r="M38" s="20">
        <v>5.4372999999999996</v>
      </c>
      <c r="N38" s="7">
        <v>1648571.2266044999</v>
      </c>
    </row>
    <row r="39" spans="1:14" s="21" customFormat="1" x14ac:dyDescent="0.2">
      <c r="A39" s="8" t="s">
        <v>310</v>
      </c>
      <c r="B39" s="19">
        <v>2025</v>
      </c>
      <c r="C39" s="7">
        <v>595044096</v>
      </c>
      <c r="D39" s="7">
        <v>408647984</v>
      </c>
      <c r="E39" s="7">
        <v>4804135</v>
      </c>
      <c r="F39" s="7">
        <v>5389386</v>
      </c>
      <c r="G39" s="7">
        <v>35947582</v>
      </c>
      <c r="H39" s="7">
        <v>28164551</v>
      </c>
      <c r="I39" s="7">
        <v>3054230</v>
      </c>
      <c r="J39" s="7">
        <v>7388131</v>
      </c>
      <c r="K39" s="7">
        <v>84748015</v>
      </c>
      <c r="L39" s="7">
        <v>323899969</v>
      </c>
      <c r="M39" s="20">
        <v>5.4372999999999996</v>
      </c>
      <c r="N39" s="7">
        <v>1761141.3014436997</v>
      </c>
    </row>
    <row r="40" spans="1:14" s="44" customFormat="1" x14ac:dyDescent="0.2">
      <c r="A40" s="44" t="s">
        <v>9</v>
      </c>
      <c r="B40" s="45"/>
      <c r="C40" s="58">
        <f>(C39-C38)/C38</f>
        <v>2.6085426496953862E-2</v>
      </c>
      <c r="D40" s="58">
        <f t="shared" ref="D40:N40" si="9">(D39-D38)/D38</f>
        <v>6.1024624058478805E-2</v>
      </c>
      <c r="E40" s="58">
        <f t="shared" si="9"/>
        <v>8.7388593333526485E-2</v>
      </c>
      <c r="F40" s="58">
        <f t="shared" si="9"/>
        <v>6.8759399808354965E-2</v>
      </c>
      <c r="G40" s="58">
        <f t="shared" si="9"/>
        <v>-3.0960790092658441E-5</v>
      </c>
      <c r="H40" s="58">
        <f t="shared" si="9"/>
        <v>4.8592588720575272E-2</v>
      </c>
      <c r="I40" s="58">
        <f t="shared" si="9"/>
        <v>6.1743338879197723E-2</v>
      </c>
      <c r="J40" s="58">
        <f t="shared" si="9"/>
        <v>8.6073152227329253E-2</v>
      </c>
      <c r="K40" s="58">
        <f t="shared" si="9"/>
        <v>3.416806582612561E-2</v>
      </c>
      <c r="L40" s="58">
        <f t="shared" si="9"/>
        <v>6.8283415980185669E-2</v>
      </c>
      <c r="M40" s="58">
        <f t="shared" si="9"/>
        <v>0</v>
      </c>
      <c r="N40" s="58">
        <f t="shared" si="9"/>
        <v>6.8283415980185613E-2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311</v>
      </c>
      <c r="B42" s="19">
        <v>2024</v>
      </c>
      <c r="C42" s="7">
        <v>12591006265</v>
      </c>
      <c r="D42" s="7">
        <v>9764278518</v>
      </c>
      <c r="E42" s="7">
        <v>538994706</v>
      </c>
      <c r="F42" s="7">
        <v>297279220</v>
      </c>
      <c r="G42" s="7">
        <v>401290365</v>
      </c>
      <c r="H42" s="7">
        <v>342692611</v>
      </c>
      <c r="I42" s="7">
        <v>30166274</v>
      </c>
      <c r="J42" s="7">
        <v>124210176</v>
      </c>
      <c r="K42" s="7">
        <v>1734633352</v>
      </c>
      <c r="L42" s="7">
        <v>8029645166</v>
      </c>
      <c r="M42" s="20">
        <v>5.52</v>
      </c>
      <c r="N42" s="7">
        <v>44323641.316320002</v>
      </c>
    </row>
    <row r="43" spans="1:14" s="21" customFormat="1" x14ac:dyDescent="0.2">
      <c r="A43" s="8" t="s">
        <v>311</v>
      </c>
      <c r="B43" s="19">
        <v>2025</v>
      </c>
      <c r="C43" s="7">
        <v>12905876819</v>
      </c>
      <c r="D43" s="7">
        <v>10323810851</v>
      </c>
      <c r="E43" s="7">
        <v>587989009</v>
      </c>
      <c r="F43" s="7">
        <v>318813741</v>
      </c>
      <c r="G43" s="7">
        <v>400511502</v>
      </c>
      <c r="H43" s="7">
        <v>356908647</v>
      </c>
      <c r="I43" s="7">
        <v>31123850</v>
      </c>
      <c r="J43" s="7">
        <v>135131053</v>
      </c>
      <c r="K43" s="7">
        <v>1830477802</v>
      </c>
      <c r="L43" s="7">
        <v>8493333049</v>
      </c>
      <c r="M43" s="20">
        <v>5.52</v>
      </c>
      <c r="N43" s="7">
        <v>46883198.430479996</v>
      </c>
    </row>
    <row r="44" spans="1:14" s="44" customFormat="1" x14ac:dyDescent="0.2">
      <c r="A44" s="44" t="s">
        <v>9</v>
      </c>
      <c r="B44" s="45"/>
      <c r="C44" s="58">
        <f>(C43-C42)/C42</f>
        <v>2.5007576628348217E-2</v>
      </c>
      <c r="D44" s="58">
        <f t="shared" ref="D44:N44" si="10">(D43-D42)/D42</f>
        <v>5.7304011962433045E-2</v>
      </c>
      <c r="E44" s="58">
        <f t="shared" si="10"/>
        <v>9.0899414140071355E-2</v>
      </c>
      <c r="F44" s="58">
        <f t="shared" si="10"/>
        <v>7.2438702577327804E-2</v>
      </c>
      <c r="G44" s="58">
        <f t="shared" si="10"/>
        <v>-1.9408963382412632E-3</v>
      </c>
      <c r="H44" s="58">
        <f t="shared" si="10"/>
        <v>4.1483345551328508E-2</v>
      </c>
      <c r="I44" s="58">
        <f t="shared" si="10"/>
        <v>3.1743264017292952E-2</v>
      </c>
      <c r="J44" s="58">
        <f t="shared" si="10"/>
        <v>8.792256280193983E-2</v>
      </c>
      <c r="K44" s="58">
        <f t="shared" si="10"/>
        <v>5.5253434329216103E-2</v>
      </c>
      <c r="L44" s="58">
        <f t="shared" si="10"/>
        <v>5.7746995466673653E-2</v>
      </c>
      <c r="M44" s="58">
        <f t="shared" si="10"/>
        <v>0</v>
      </c>
      <c r="N44" s="58">
        <f t="shared" si="10"/>
        <v>5.7746995466673508E-2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312</v>
      </c>
      <c r="B46" s="19">
        <v>2024</v>
      </c>
      <c r="C46" s="7">
        <v>3221355096</v>
      </c>
      <c r="D46" s="7">
        <v>2417495254</v>
      </c>
      <c r="E46" s="7">
        <v>101378248</v>
      </c>
      <c r="F46" s="7">
        <v>20916968</v>
      </c>
      <c r="G46" s="7">
        <v>29626214</v>
      </c>
      <c r="H46" s="7">
        <v>29318365</v>
      </c>
      <c r="I46" s="7">
        <v>2144206</v>
      </c>
      <c r="J46" s="7">
        <v>21418243</v>
      </c>
      <c r="K46" s="7">
        <v>204802244</v>
      </c>
      <c r="L46" s="7">
        <v>2212693010</v>
      </c>
      <c r="M46" s="20">
        <v>2.75</v>
      </c>
      <c r="N46" s="7">
        <v>6084905.7774999999</v>
      </c>
    </row>
    <row r="47" spans="1:14" s="21" customFormat="1" x14ac:dyDescent="0.2">
      <c r="A47" s="8" t="s">
        <v>312</v>
      </c>
      <c r="B47" s="19">
        <v>2025</v>
      </c>
      <c r="C47" s="7">
        <v>2637984776</v>
      </c>
      <c r="D47" s="7">
        <v>2283287025</v>
      </c>
      <c r="E47" s="7">
        <v>104135227</v>
      </c>
      <c r="F47" s="7">
        <v>22059916</v>
      </c>
      <c r="G47" s="7">
        <v>28337500</v>
      </c>
      <c r="H47" s="7">
        <v>28859869</v>
      </c>
      <c r="I47" s="7">
        <v>2040688</v>
      </c>
      <c r="J47" s="7">
        <v>21457902</v>
      </c>
      <c r="K47" s="7">
        <v>206891102</v>
      </c>
      <c r="L47" s="7">
        <v>2076395923</v>
      </c>
      <c r="M47" s="20">
        <v>2.75</v>
      </c>
      <c r="N47" s="7">
        <v>5710088.7882500002</v>
      </c>
    </row>
    <row r="48" spans="1:14" s="44" customFormat="1" x14ac:dyDescent="0.2">
      <c r="A48" s="44" t="s">
        <v>9</v>
      </c>
      <c r="B48" s="45"/>
      <c r="C48" s="58">
        <f>(C47-C46)/C46</f>
        <v>-0.1810946954355882</v>
      </c>
      <c r="D48" s="58">
        <f t="shared" ref="D48:N48" si="11">(D47-D46)/D46</f>
        <v>-5.5515405367575543E-2</v>
      </c>
      <c r="E48" s="58">
        <f t="shared" si="11"/>
        <v>2.7194975790072837E-2</v>
      </c>
      <c r="F48" s="58">
        <f t="shared" si="11"/>
        <v>5.4642145075710781E-2</v>
      </c>
      <c r="G48" s="58">
        <f t="shared" si="11"/>
        <v>-4.349911196887999E-2</v>
      </c>
      <c r="H48" s="58">
        <f t="shared" si="11"/>
        <v>-1.5638525545336516E-2</v>
      </c>
      <c r="I48" s="58">
        <f t="shared" si="11"/>
        <v>-4.827801060159332E-2</v>
      </c>
      <c r="J48" s="58">
        <f t="shared" si="11"/>
        <v>1.8516458142715068E-3</v>
      </c>
      <c r="K48" s="58">
        <f t="shared" si="11"/>
        <v>1.0199390198087868E-2</v>
      </c>
      <c r="L48" s="58">
        <f t="shared" si="11"/>
        <v>-6.1597829605834022E-2</v>
      </c>
      <c r="M48" s="58">
        <f t="shared" si="11"/>
        <v>0</v>
      </c>
      <c r="N48" s="58">
        <f t="shared" si="11"/>
        <v>-6.1597829605833966E-2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313</v>
      </c>
      <c r="B50" s="19">
        <v>2024</v>
      </c>
      <c r="C50" s="7">
        <v>1256242414</v>
      </c>
      <c r="D50" s="7">
        <v>890466110</v>
      </c>
      <c r="E50" s="7">
        <v>3606792</v>
      </c>
      <c r="F50" s="7">
        <v>690412</v>
      </c>
      <c r="G50" s="7">
        <v>9975000</v>
      </c>
      <c r="H50" s="7">
        <v>9975000</v>
      </c>
      <c r="I50" s="7">
        <v>590097</v>
      </c>
      <c r="J50" s="7">
        <v>10510738</v>
      </c>
      <c r="K50" s="7">
        <v>35348039</v>
      </c>
      <c r="L50" s="7">
        <v>855118071</v>
      </c>
      <c r="M50" s="20">
        <v>1</v>
      </c>
      <c r="N50" s="7">
        <v>855118.071</v>
      </c>
    </row>
    <row r="51" spans="1:14" s="21" customFormat="1" x14ac:dyDescent="0.2">
      <c r="A51" s="8" t="s">
        <v>313</v>
      </c>
      <c r="B51" s="19">
        <v>2025</v>
      </c>
      <c r="C51" s="7">
        <v>999584926</v>
      </c>
      <c r="D51" s="7">
        <v>843409928</v>
      </c>
      <c r="E51" s="7">
        <v>3870420</v>
      </c>
      <c r="F51" s="7">
        <v>759453</v>
      </c>
      <c r="G51" s="7">
        <v>9575000</v>
      </c>
      <c r="H51" s="7">
        <v>9851526</v>
      </c>
      <c r="I51" s="7">
        <v>550000</v>
      </c>
      <c r="J51" s="7">
        <v>10140437</v>
      </c>
      <c r="K51" s="7">
        <v>34746836</v>
      </c>
      <c r="L51" s="7">
        <v>808663092</v>
      </c>
      <c r="M51" s="20">
        <v>1.5</v>
      </c>
      <c r="N51" s="7">
        <v>1212994.638</v>
      </c>
    </row>
    <row r="52" spans="1:14" s="44" customFormat="1" x14ac:dyDescent="0.2">
      <c r="A52" s="44" t="s">
        <v>9</v>
      </c>
      <c r="B52" s="45"/>
      <c r="C52" s="58">
        <f>(C51-C50)/C50</f>
        <v>-0.20430570178153529</v>
      </c>
      <c r="D52" s="58">
        <f t="shared" ref="D52:N52" si="12">(D51-D50)/D50</f>
        <v>-5.2844438964667617E-2</v>
      </c>
      <c r="E52" s="58">
        <f t="shared" si="12"/>
        <v>7.3092099572140565E-2</v>
      </c>
      <c r="F52" s="58">
        <f t="shared" si="12"/>
        <v>9.9999710317897145E-2</v>
      </c>
      <c r="G52" s="58">
        <f t="shared" si="12"/>
        <v>-4.0100250626566414E-2</v>
      </c>
      <c r="H52" s="58">
        <f t="shared" si="12"/>
        <v>-1.2378345864661654E-2</v>
      </c>
      <c r="I52" s="58">
        <f t="shared" si="12"/>
        <v>-6.794984553386986E-2</v>
      </c>
      <c r="J52" s="58">
        <f t="shared" si="12"/>
        <v>-3.5230732608880558E-2</v>
      </c>
      <c r="K52" s="58">
        <f t="shared" si="12"/>
        <v>-1.7008100505943202E-2</v>
      </c>
      <c r="L52" s="58">
        <f t="shared" si="12"/>
        <v>-5.4325806663954833E-2</v>
      </c>
      <c r="M52" s="58">
        <f t="shared" si="12"/>
        <v>0.5</v>
      </c>
      <c r="N52" s="58">
        <f t="shared" si="12"/>
        <v>0.41851129000406778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314</v>
      </c>
      <c r="B54" s="19">
        <v>2024</v>
      </c>
      <c r="C54" s="7">
        <v>3250350995</v>
      </c>
      <c r="D54" s="7">
        <v>2495971561</v>
      </c>
      <c r="E54" s="7">
        <v>139481125</v>
      </c>
      <c r="F54" s="7">
        <v>32463833</v>
      </c>
      <c r="G54" s="7">
        <v>97766786</v>
      </c>
      <c r="H54" s="7">
        <v>93533875</v>
      </c>
      <c r="I54" s="7">
        <v>9122101</v>
      </c>
      <c r="J54" s="7">
        <v>32923110</v>
      </c>
      <c r="K54" s="7">
        <v>405290830</v>
      </c>
      <c r="L54" s="7">
        <v>2090680731</v>
      </c>
      <c r="M54" s="20">
        <v>4.05</v>
      </c>
      <c r="N54" s="7">
        <v>8467256.960549999</v>
      </c>
    </row>
    <row r="55" spans="1:14" s="21" customFormat="1" x14ac:dyDescent="0.2">
      <c r="A55" s="8" t="s">
        <v>314</v>
      </c>
      <c r="B55" s="19">
        <v>2025</v>
      </c>
      <c r="C55" s="7">
        <v>3293176213</v>
      </c>
      <c r="D55" s="7">
        <v>2598566089</v>
      </c>
      <c r="E55" s="7">
        <v>149819222</v>
      </c>
      <c r="F55" s="7">
        <v>35435379</v>
      </c>
      <c r="G55" s="7">
        <v>96868142</v>
      </c>
      <c r="H55" s="7">
        <v>95576436</v>
      </c>
      <c r="I55" s="7">
        <v>9320771</v>
      </c>
      <c r="J55" s="7">
        <v>40228277</v>
      </c>
      <c r="K55" s="7">
        <v>427248227</v>
      </c>
      <c r="L55" s="7">
        <v>2171317862</v>
      </c>
      <c r="M55" s="20">
        <v>4.05</v>
      </c>
      <c r="N55" s="7">
        <v>8793837.3410999998</v>
      </c>
    </row>
    <row r="56" spans="1:14" s="44" customFormat="1" x14ac:dyDescent="0.2">
      <c r="A56" s="44" t="s">
        <v>9</v>
      </c>
      <c r="B56" s="45"/>
      <c r="C56" s="58">
        <f>(C55-C54)/C54</f>
        <v>1.3175567212857269E-2</v>
      </c>
      <c r="D56" s="58">
        <f t="shared" ref="D56" si="13">(D55-D54)/D54</f>
        <v>4.1104045255586148E-2</v>
      </c>
      <c r="E56" s="58">
        <f t="shared" ref="E56" si="14">(E55-E54)/E54</f>
        <v>7.4118250766904842E-2</v>
      </c>
      <c r="F56" s="58">
        <f t="shared" ref="F56" si="15">(F55-F54)/F54</f>
        <v>9.1534046518782913E-2</v>
      </c>
      <c r="G56" s="58">
        <f t="shared" ref="G56" si="16">(G55-G54)/G54</f>
        <v>-9.1917105672267886E-3</v>
      </c>
      <c r="H56" s="58">
        <f t="shared" ref="H56" si="17">(H55-H54)/H54</f>
        <v>2.1837660419821162E-2</v>
      </c>
      <c r="I56" s="58">
        <f t="shared" ref="I56" si="18">(I55-I54)/I54</f>
        <v>2.1778973944708572E-2</v>
      </c>
      <c r="J56" s="58">
        <f t="shared" ref="J56" si="19">(J55-J54)/J54</f>
        <v>0.22188569062886221</v>
      </c>
      <c r="K56" s="58">
        <f t="shared" ref="K56" si="20">(K55-K54)/K54</f>
        <v>5.4176890703399337E-2</v>
      </c>
      <c r="L56" s="58">
        <f t="shared" ref="L56" si="21">(L55-L54)/L54</f>
        <v>3.8569796815140778E-2</v>
      </c>
      <c r="M56" s="58">
        <f t="shared" ref="M56" si="22">(M55-M54)/M54</f>
        <v>0</v>
      </c>
      <c r="N56" s="58">
        <f t="shared" ref="N56" si="23">(N55-N54)/N54</f>
        <v>3.8569796815140882E-2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315</v>
      </c>
      <c r="B58" s="19">
        <v>2024</v>
      </c>
      <c r="C58" s="7">
        <v>9652517234</v>
      </c>
      <c r="D58" s="7">
        <v>7562766816</v>
      </c>
      <c r="E58" s="7">
        <v>350866856</v>
      </c>
      <c r="F58" s="7">
        <v>251029769</v>
      </c>
      <c r="G58" s="7">
        <v>320293184</v>
      </c>
      <c r="H58" s="7">
        <v>280638112</v>
      </c>
      <c r="I58" s="7">
        <v>24805143</v>
      </c>
      <c r="J58" s="7">
        <v>97688413</v>
      </c>
      <c r="K58" s="7">
        <v>1325321477</v>
      </c>
      <c r="L58" s="7">
        <v>6237445339</v>
      </c>
      <c r="M58" s="20">
        <v>5.65</v>
      </c>
      <c r="N58" s="7">
        <v>35241566.165349998</v>
      </c>
    </row>
    <row r="59" spans="1:14" s="21" customFormat="1" x14ac:dyDescent="0.2">
      <c r="A59" s="8" t="s">
        <v>315</v>
      </c>
      <c r="B59" s="19">
        <v>2025</v>
      </c>
      <c r="C59" s="7">
        <v>9946924578</v>
      </c>
      <c r="D59" s="7">
        <v>8006039619</v>
      </c>
      <c r="E59" s="7">
        <v>373093880</v>
      </c>
      <c r="F59" s="7">
        <v>269506299</v>
      </c>
      <c r="G59" s="7">
        <v>318493848</v>
      </c>
      <c r="H59" s="7">
        <v>291626664</v>
      </c>
      <c r="I59" s="7">
        <v>25300960</v>
      </c>
      <c r="J59" s="7">
        <v>106891610</v>
      </c>
      <c r="K59" s="7">
        <v>1384913261</v>
      </c>
      <c r="L59" s="7">
        <v>6621126358</v>
      </c>
      <c r="M59" s="20">
        <v>5.65</v>
      </c>
      <c r="N59" s="7">
        <v>37409363.922700003</v>
      </c>
    </row>
    <row r="60" spans="1:14" s="44" customFormat="1" x14ac:dyDescent="0.2">
      <c r="A60" s="44" t="s">
        <v>9</v>
      </c>
      <c r="B60" s="45"/>
      <c r="C60" s="58">
        <f>(C59-C58)/C58</f>
        <v>3.0500576881953692E-2</v>
      </c>
      <c r="D60" s="58">
        <f t="shared" ref="D60" si="24">(D59-D58)/D58</f>
        <v>5.8612517585786159E-2</v>
      </c>
      <c r="E60" s="58">
        <f t="shared" ref="E60" si="25">(E59-E58)/E58</f>
        <v>6.3348884683482334E-2</v>
      </c>
      <c r="F60" s="58">
        <f t="shared" ref="F60" si="26">(F59-F58)/F58</f>
        <v>7.3602943880333171E-2</v>
      </c>
      <c r="G60" s="58">
        <f t="shared" ref="G60" si="27">(G59-G58)/G58</f>
        <v>-5.617777991803909E-3</v>
      </c>
      <c r="H60" s="58">
        <f t="shared" ref="H60" si="28">(H59-H58)/H58</f>
        <v>3.9155594091225925E-2</v>
      </c>
      <c r="I60" s="58">
        <f t="shared" ref="I60" si="29">(I59-I58)/I58</f>
        <v>1.998847577697899E-2</v>
      </c>
      <c r="J60" s="58">
        <f t="shared" ref="J60" si="30">(J59-J58)/J58</f>
        <v>9.4209709395115263E-2</v>
      </c>
      <c r="K60" s="58">
        <f t="shared" ref="K60" si="31">(K59-K58)/K58</f>
        <v>4.4964021963102917E-2</v>
      </c>
      <c r="L60" s="58">
        <f t="shared" ref="L60" si="32">(L59-L58)/L58</f>
        <v>6.1512526065921808E-2</v>
      </c>
      <c r="M60" s="58">
        <f t="shared" ref="M60" si="33">(M59-M58)/M58</f>
        <v>0</v>
      </c>
      <c r="N60" s="58">
        <f t="shared" ref="N60" si="34">(N59-N58)/N58</f>
        <v>6.151252606592196E-2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316</v>
      </c>
      <c r="B62" s="19">
        <v>2024</v>
      </c>
      <c r="C62" s="7">
        <v>1253926378</v>
      </c>
      <c r="D62" s="7">
        <v>867939972</v>
      </c>
      <c r="E62" s="7">
        <v>9455867</v>
      </c>
      <c r="F62" s="7">
        <v>0</v>
      </c>
      <c r="G62" s="7">
        <v>13375000</v>
      </c>
      <c r="H62" s="7">
        <v>13358919</v>
      </c>
      <c r="I62" s="7">
        <v>187500</v>
      </c>
      <c r="J62" s="7">
        <v>3831368</v>
      </c>
      <c r="K62" s="7">
        <v>40208654</v>
      </c>
      <c r="L62" s="7">
        <v>827731318</v>
      </c>
      <c r="M62" s="20">
        <v>1.8149</v>
      </c>
      <c r="N62" s="7">
        <v>1502249.5690382</v>
      </c>
    </row>
    <row r="63" spans="1:14" s="21" customFormat="1" x14ac:dyDescent="0.2">
      <c r="A63" s="8" t="s">
        <v>316</v>
      </c>
      <c r="B63" s="19">
        <v>2025</v>
      </c>
      <c r="C63" s="7">
        <v>1060891941</v>
      </c>
      <c r="D63" s="7">
        <v>836941553</v>
      </c>
      <c r="E63" s="7">
        <v>10282538</v>
      </c>
      <c r="F63" s="7">
        <v>0</v>
      </c>
      <c r="G63" s="7">
        <v>12550000</v>
      </c>
      <c r="H63" s="7">
        <v>12897350</v>
      </c>
      <c r="I63" s="7">
        <v>200000</v>
      </c>
      <c r="J63" s="7">
        <v>3709141</v>
      </c>
      <c r="K63" s="7">
        <v>39639029</v>
      </c>
      <c r="L63" s="7">
        <v>797302524</v>
      </c>
      <c r="M63" s="20">
        <v>1.8149</v>
      </c>
      <c r="N63" s="7">
        <v>1447024.3508076</v>
      </c>
    </row>
    <row r="64" spans="1:14" s="44" customFormat="1" x14ac:dyDescent="0.2">
      <c r="A64" s="44" t="s">
        <v>9</v>
      </c>
      <c r="B64" s="45"/>
      <c r="C64" s="58">
        <f>(C63-C62)/C62</f>
        <v>-0.15394399574549822</v>
      </c>
      <c r="D64" s="58">
        <f t="shared" ref="D64" si="35">(D63-D62)/D62</f>
        <v>-3.5714934212063225E-2</v>
      </c>
      <c r="E64" s="58">
        <f t="shared" ref="E64" si="36">(E63-E62)/E62</f>
        <v>8.742413572441321E-2</v>
      </c>
      <c r="F64" s="58" t="e">
        <f t="shared" ref="F64" si="37">(F63-F62)/F62</f>
        <v>#DIV/0!</v>
      </c>
      <c r="G64" s="58">
        <f t="shared" ref="G64" si="38">(G63-G62)/G62</f>
        <v>-6.1682242990654203E-2</v>
      </c>
      <c r="H64" s="58">
        <f t="shared" ref="H64" si="39">(H63-H62)/H62</f>
        <v>-3.4551373505595777E-2</v>
      </c>
      <c r="I64" s="58">
        <f t="shared" ref="I64" si="40">(I63-I62)/I62</f>
        <v>6.6666666666666666E-2</v>
      </c>
      <c r="J64" s="58">
        <f t="shared" ref="J64" si="41">(J63-J62)/J62</f>
        <v>-3.1901660190302786E-2</v>
      </c>
      <c r="K64" s="58">
        <f t="shared" ref="K64" si="42">(K63-K62)/K62</f>
        <v>-1.4166726396760259E-2</v>
      </c>
      <c r="L64" s="58">
        <f t="shared" ref="L64" si="43">(L63-L62)/L62</f>
        <v>-3.6761680195360205E-2</v>
      </c>
      <c r="M64" s="58">
        <f t="shared" ref="M64" si="44">(M63-M62)/M62</f>
        <v>0</v>
      </c>
      <c r="N64" s="58">
        <f t="shared" ref="N64" si="45">(N63-N62)/N62</f>
        <v>-3.6761680195360205E-2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317</v>
      </c>
      <c r="B66" s="19">
        <v>2024</v>
      </c>
      <c r="C66" s="7">
        <v>1708094091</v>
      </c>
      <c r="D66" s="7">
        <v>1250510570</v>
      </c>
      <c r="E66" s="7">
        <v>26977697</v>
      </c>
      <c r="F66" s="7">
        <v>0</v>
      </c>
      <c r="G66" s="7">
        <v>20625000</v>
      </c>
      <c r="H66" s="7">
        <v>20616057</v>
      </c>
      <c r="I66" s="7">
        <v>340000</v>
      </c>
      <c r="J66" s="7">
        <v>8245828</v>
      </c>
      <c r="K66" s="7">
        <v>76804582</v>
      </c>
      <c r="L66" s="7">
        <v>1173705988</v>
      </c>
      <c r="M66" s="20">
        <v>1.6896</v>
      </c>
      <c r="N66" s="7">
        <v>1983093.6373248</v>
      </c>
    </row>
    <row r="67" spans="1:14" s="21" customFormat="1" x14ac:dyDescent="0.2">
      <c r="A67" s="8" t="s">
        <v>317</v>
      </c>
      <c r="B67" s="19">
        <v>2025</v>
      </c>
      <c r="C67" s="7">
        <v>1558496214</v>
      </c>
      <c r="D67" s="7">
        <v>1252460644</v>
      </c>
      <c r="E67" s="7">
        <v>27617444</v>
      </c>
      <c r="F67" s="7">
        <v>0</v>
      </c>
      <c r="G67" s="7">
        <v>20300000</v>
      </c>
      <c r="H67" s="7">
        <v>20886264</v>
      </c>
      <c r="I67" s="7">
        <v>320000</v>
      </c>
      <c r="J67" s="7">
        <v>9794856</v>
      </c>
      <c r="K67" s="7">
        <v>78918564</v>
      </c>
      <c r="L67" s="7">
        <v>1173542080</v>
      </c>
      <c r="M67" s="20">
        <v>1.6896</v>
      </c>
      <c r="N67" s="7">
        <v>1982816.6983680001</v>
      </c>
    </row>
    <row r="68" spans="1:14" s="44" customFormat="1" x14ac:dyDescent="0.2">
      <c r="A68" s="44" t="s">
        <v>9</v>
      </c>
      <c r="B68" s="45"/>
      <c r="C68" s="58">
        <f>(C67-C66)/C66</f>
        <v>-8.7581754300442696E-2</v>
      </c>
      <c r="D68" s="58">
        <f t="shared" ref="D68" si="46">(D67-D66)/D66</f>
        <v>1.5594222446276484E-3</v>
      </c>
      <c r="E68" s="58">
        <f t="shared" ref="E68" si="47">(E67-E66)/E66</f>
        <v>2.3713921911125327E-2</v>
      </c>
      <c r="F68" s="58" t="e">
        <f t="shared" ref="F68" si="48">(F67-F66)/F66</f>
        <v>#DIV/0!</v>
      </c>
      <c r="G68" s="58">
        <f t="shared" ref="G68" si="49">(G67-G66)/G66</f>
        <v>-1.5757575757575758E-2</v>
      </c>
      <c r="H68" s="58">
        <f t="shared" ref="H68" si="50">(H67-H66)/H66</f>
        <v>1.3106628488658137E-2</v>
      </c>
      <c r="I68" s="58">
        <f t="shared" ref="I68" si="51">(I67-I66)/I66</f>
        <v>-5.8823529411764705E-2</v>
      </c>
      <c r="J68" s="58">
        <f t="shared" ref="J68" si="52">(J67-J66)/J66</f>
        <v>0.18785596789067149</v>
      </c>
      <c r="K68" s="58">
        <f t="shared" ref="K68" si="53">(K67-K66)/K66</f>
        <v>2.7524165159833823E-2</v>
      </c>
      <c r="L68" s="58">
        <f t="shared" ref="L68" si="54">(L67-L66)/L66</f>
        <v>-1.3964996487689384E-4</v>
      </c>
      <c r="M68" s="58">
        <f t="shared" ref="M68" si="55">(M67-M66)/M66</f>
        <v>0</v>
      </c>
      <c r="N68" s="58">
        <f t="shared" ref="N68" si="56">(N67-N66)/N66</f>
        <v>-1.3964996487685196E-4</v>
      </c>
    </row>
    <row r="69" spans="1:14" s="21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</row>
    <row r="70" spans="1:14" s="21" customFormat="1" x14ac:dyDescent="0.2">
      <c r="A70" s="8" t="s">
        <v>318</v>
      </c>
      <c r="B70" s="19">
        <v>2024</v>
      </c>
      <c r="C70" s="7">
        <v>4194807889</v>
      </c>
      <c r="D70" s="7">
        <v>2771660009</v>
      </c>
      <c r="E70" s="7">
        <v>111305087</v>
      </c>
      <c r="F70" s="7">
        <v>265980808</v>
      </c>
      <c r="G70" s="7">
        <v>137262232</v>
      </c>
      <c r="H70" s="7">
        <v>131246632</v>
      </c>
      <c r="I70" s="7">
        <v>13719714</v>
      </c>
      <c r="J70" s="7">
        <v>41100335</v>
      </c>
      <c r="K70" s="7">
        <v>700614808</v>
      </c>
      <c r="L70" s="7">
        <v>2071045201</v>
      </c>
      <c r="M70" s="20">
        <v>3.95</v>
      </c>
      <c r="N70" s="7">
        <v>8180628.5439500008</v>
      </c>
    </row>
    <row r="71" spans="1:14" s="21" customFormat="1" x14ac:dyDescent="0.2">
      <c r="A71" s="8" t="s">
        <v>318</v>
      </c>
      <c r="B71" s="19">
        <v>2025</v>
      </c>
      <c r="C71" s="7">
        <v>4292154228</v>
      </c>
      <c r="D71" s="7">
        <v>2958175552</v>
      </c>
      <c r="E71" s="7">
        <v>118813702</v>
      </c>
      <c r="F71" s="7">
        <v>290806491</v>
      </c>
      <c r="G71" s="7">
        <v>135688311</v>
      </c>
      <c r="H71" s="7">
        <v>134245217</v>
      </c>
      <c r="I71" s="7">
        <v>13512697</v>
      </c>
      <c r="J71" s="7">
        <v>47807557</v>
      </c>
      <c r="K71" s="7">
        <v>740873975</v>
      </c>
      <c r="L71" s="7">
        <v>2217301577</v>
      </c>
      <c r="M71" s="20">
        <v>3.95</v>
      </c>
      <c r="N71" s="7">
        <v>8758341.2291499991</v>
      </c>
    </row>
    <row r="72" spans="1:14" s="44" customFormat="1" x14ac:dyDescent="0.2">
      <c r="A72" s="44" t="s">
        <v>9</v>
      </c>
      <c r="B72" s="45"/>
      <c r="C72" s="58">
        <f>(C71-C70)/C70</f>
        <v>2.3206387890913973E-2</v>
      </c>
      <c r="D72" s="58">
        <f t="shared" ref="D72" si="57">(D71-D70)/D70</f>
        <v>6.7293803133990374E-2</v>
      </c>
      <c r="E72" s="58">
        <f t="shared" ref="E72" si="58">(E71-E70)/E70</f>
        <v>6.7459764889272314E-2</v>
      </c>
      <c r="F72" s="58">
        <f t="shared" ref="F72" si="59">(F71-F70)/F70</f>
        <v>9.3336369592500829E-2</v>
      </c>
      <c r="G72" s="58">
        <f t="shared" ref="G72" si="60">(G71-G70)/G70</f>
        <v>-1.1466526349360252E-2</v>
      </c>
      <c r="H72" s="58">
        <f t="shared" ref="H72" si="61">(H71-H70)/H70</f>
        <v>2.2846948179211183E-2</v>
      </c>
      <c r="I72" s="58">
        <f t="shared" ref="I72" si="62">(I71-I70)/I70</f>
        <v>-1.5089017161728007E-2</v>
      </c>
      <c r="J72" s="58">
        <f t="shared" ref="J72" si="63">(J71-J70)/J70</f>
        <v>0.16319141924268987</v>
      </c>
      <c r="K72" s="58">
        <f t="shared" ref="K72" si="64">(K71-K70)/K70</f>
        <v>5.7462626453650405E-2</v>
      </c>
      <c r="L72" s="58">
        <f t="shared" ref="L72" si="65">(L71-L70)/L70</f>
        <v>7.0619596293398326E-2</v>
      </c>
      <c r="M72" s="58">
        <f t="shared" ref="M72" si="66">(M71-M70)/M70</f>
        <v>0</v>
      </c>
      <c r="N72" s="58">
        <f t="shared" ref="N72" si="67">(N71-N70)/N70</f>
        <v>7.0619596293398118E-2</v>
      </c>
    </row>
    <row r="73" spans="1:14" s="21" customFormat="1" x14ac:dyDescent="0.2">
      <c r="A73" s="8"/>
      <c r="B73" s="19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</row>
    <row r="74" spans="1:14" s="21" customFormat="1" x14ac:dyDescent="0.2">
      <c r="A74" s="8" t="s">
        <v>319</v>
      </c>
      <c r="B74" s="19">
        <v>2024</v>
      </c>
      <c r="C74" s="7">
        <v>3912488773</v>
      </c>
      <c r="D74" s="7">
        <v>2853005217</v>
      </c>
      <c r="E74" s="7">
        <v>149190743</v>
      </c>
      <c r="F74" s="7">
        <v>70923288</v>
      </c>
      <c r="G74" s="7">
        <v>146757831</v>
      </c>
      <c r="H74" s="7">
        <v>132309270</v>
      </c>
      <c r="I74" s="7">
        <v>7702885</v>
      </c>
      <c r="J74" s="7">
        <v>51932069</v>
      </c>
      <c r="K74" s="7">
        <v>558816086</v>
      </c>
      <c r="L74" s="7">
        <v>2294189131</v>
      </c>
      <c r="M74" s="20">
        <v>2.4792999999999998</v>
      </c>
      <c r="N74" s="7">
        <v>5687983.1124882996</v>
      </c>
    </row>
    <row r="75" spans="1:14" s="21" customFormat="1" x14ac:dyDescent="0.2">
      <c r="A75" s="8" t="s">
        <v>319</v>
      </c>
      <c r="B75" s="19">
        <v>2025</v>
      </c>
      <c r="C75" s="7">
        <v>3994811982</v>
      </c>
      <c r="D75" s="7">
        <v>2991834536</v>
      </c>
      <c r="E75" s="7">
        <v>169510385</v>
      </c>
      <c r="F75" s="7">
        <v>74858057</v>
      </c>
      <c r="G75" s="7">
        <v>147441281</v>
      </c>
      <c r="H75" s="7">
        <v>137381375</v>
      </c>
      <c r="I75" s="7">
        <v>7624504</v>
      </c>
      <c r="J75" s="7">
        <v>57015165</v>
      </c>
      <c r="K75" s="7">
        <v>593830767</v>
      </c>
      <c r="L75" s="7">
        <v>2398003769</v>
      </c>
      <c r="M75" s="20">
        <v>2.4792999999999998</v>
      </c>
      <c r="N75" s="7">
        <v>5945370.7444816995</v>
      </c>
    </row>
    <row r="76" spans="1:14" s="44" customFormat="1" x14ac:dyDescent="0.2">
      <c r="A76" s="44" t="s">
        <v>9</v>
      </c>
      <c r="B76" s="45"/>
      <c r="C76" s="58">
        <f>(C75-C74)/C74</f>
        <v>2.1041136160724772E-2</v>
      </c>
      <c r="D76" s="58">
        <f t="shared" ref="D76" si="68">(D75-D74)/D74</f>
        <v>4.8660730857682133E-2</v>
      </c>
      <c r="E76" s="58">
        <f t="shared" ref="E76" si="69">(E75-E74)/E74</f>
        <v>0.13619908039468642</v>
      </c>
      <c r="F76" s="58">
        <f t="shared" ref="F76" si="70">(F75-F74)/F74</f>
        <v>5.5479224257059263E-2</v>
      </c>
      <c r="G76" s="58">
        <f t="shared" ref="G76" si="71">(G75-G74)/G74</f>
        <v>4.6569916940241507E-3</v>
      </c>
      <c r="H76" s="58">
        <f t="shared" ref="H76" si="72">(H75-H74)/H74</f>
        <v>3.8335220200368426E-2</v>
      </c>
      <c r="I76" s="58">
        <f t="shared" ref="I76" si="73">(I75-I74)/I74</f>
        <v>-1.0175538126299432E-2</v>
      </c>
      <c r="J76" s="58">
        <f t="shared" ref="J76" si="74">(J75-J74)/J74</f>
        <v>9.7879712822533604E-2</v>
      </c>
      <c r="K76" s="58">
        <f t="shared" ref="K76" si="75">(K75-K74)/K74</f>
        <v>6.2658684811016691E-2</v>
      </c>
      <c r="L76" s="58">
        <f t="shared" ref="L76" si="76">(L75-L74)/L74</f>
        <v>4.5251124502864712E-2</v>
      </c>
      <c r="M76" s="58">
        <f t="shared" ref="M76" si="77">(M75-M74)/M74</f>
        <v>0</v>
      </c>
      <c r="N76" s="58">
        <f t="shared" ref="N76" si="78">(N75-N74)/N74</f>
        <v>4.5251124502864705E-2</v>
      </c>
    </row>
    <row r="77" spans="1:14" s="21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7"/>
      <c r="K77" s="7"/>
      <c r="L77" s="7"/>
      <c r="M77" s="20"/>
      <c r="N77" s="7"/>
    </row>
    <row r="78" spans="1:14" s="21" customFormat="1" x14ac:dyDescent="0.2">
      <c r="A78" s="8" t="s">
        <v>320</v>
      </c>
      <c r="B78" s="19">
        <v>2024</v>
      </c>
      <c r="C78" s="7">
        <v>1393536209</v>
      </c>
      <c r="D78" s="7">
        <v>1100425863</v>
      </c>
      <c r="E78" s="7">
        <v>11981874</v>
      </c>
      <c r="F78" s="7">
        <v>17401869</v>
      </c>
      <c r="G78" s="7">
        <v>39798274</v>
      </c>
      <c r="H78" s="7">
        <v>38676683</v>
      </c>
      <c r="I78" s="7">
        <v>6375675</v>
      </c>
      <c r="J78" s="7">
        <v>13681621</v>
      </c>
      <c r="K78" s="7">
        <v>127915996</v>
      </c>
      <c r="L78" s="7">
        <v>972509867</v>
      </c>
      <c r="M78" s="20">
        <v>5.1749999999999998</v>
      </c>
      <c r="N78" s="7">
        <v>5032738.561724999</v>
      </c>
    </row>
    <row r="79" spans="1:14" s="21" customFormat="1" x14ac:dyDescent="0.2">
      <c r="A79" s="8" t="s">
        <v>320</v>
      </c>
      <c r="B79" s="19">
        <v>2025</v>
      </c>
      <c r="C79" s="7">
        <v>1238491731</v>
      </c>
      <c r="D79" s="7">
        <v>1068348058</v>
      </c>
      <c r="E79" s="7">
        <v>22102753</v>
      </c>
      <c r="F79" s="7">
        <v>18992114</v>
      </c>
      <c r="G79" s="7">
        <v>39185803</v>
      </c>
      <c r="H79" s="7">
        <v>39211404</v>
      </c>
      <c r="I79" s="7">
        <v>6826293</v>
      </c>
      <c r="J79" s="7">
        <v>13081242</v>
      </c>
      <c r="K79" s="7">
        <v>139399609</v>
      </c>
      <c r="L79" s="7">
        <v>928948449</v>
      </c>
      <c r="M79" s="20">
        <v>5.1749999999999998</v>
      </c>
      <c r="N79" s="7">
        <v>4807308.2235749997</v>
      </c>
    </row>
    <row r="80" spans="1:14" s="44" customFormat="1" x14ac:dyDescent="0.2">
      <c r="A80" s="44" t="s">
        <v>9</v>
      </c>
      <c r="B80" s="45"/>
      <c r="C80" s="58">
        <f>(C79-C78)/C78</f>
        <v>-0.11125974122427701</v>
      </c>
      <c r="D80" s="58">
        <f t="shared" ref="D80" si="79">(D79-D78)/D78</f>
        <v>-2.9150355401997671E-2</v>
      </c>
      <c r="E80" s="58">
        <f t="shared" ref="E80" si="80">(E79-E78)/E78</f>
        <v>0.84468247621365411</v>
      </c>
      <c r="F80" s="58">
        <f t="shared" ref="F80" si="81">(F79-F78)/F78</f>
        <v>9.1383574948185164E-2</v>
      </c>
      <c r="G80" s="58">
        <f t="shared" ref="G80" si="82">(G79-G78)/G78</f>
        <v>-1.5389385981914694E-2</v>
      </c>
      <c r="H80" s="58">
        <f t="shared" ref="H80" si="83">(H79-H78)/H78</f>
        <v>1.3825410002196932E-2</v>
      </c>
      <c r="I80" s="58">
        <f t="shared" ref="I80" si="84">(I79-I78)/I78</f>
        <v>7.0677692950158216E-2</v>
      </c>
      <c r="J80" s="58">
        <f t="shared" ref="J80" si="85">(J79-J78)/J78</f>
        <v>-4.3882154022538707E-2</v>
      </c>
      <c r="K80" s="58">
        <f t="shared" ref="K80" si="86">(K79-K78)/K78</f>
        <v>8.9774643978068225E-2</v>
      </c>
      <c r="L80" s="58">
        <f t="shared" ref="L80" si="87">(L79-L78)/L78</f>
        <v>-4.4792777408396205E-2</v>
      </c>
      <c r="M80" s="58">
        <f t="shared" ref="M80" si="88">(M79-M78)/M78</f>
        <v>0</v>
      </c>
      <c r="N80" s="58">
        <f t="shared" ref="N80" si="89">(N79-N78)/N78</f>
        <v>-4.4792777408396073E-2</v>
      </c>
    </row>
    <row r="81" spans="1:14" s="21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</row>
    <row r="82" spans="1:14" s="21" customFormat="1" x14ac:dyDescent="0.2">
      <c r="A82" s="8" t="s">
        <v>321</v>
      </c>
      <c r="B82" s="19">
        <v>2024</v>
      </c>
      <c r="C82" s="7">
        <v>7662257062</v>
      </c>
      <c r="D82" s="7">
        <v>5534662384</v>
      </c>
      <c r="E82" s="7">
        <v>96386080</v>
      </c>
      <c r="F82" s="7">
        <v>32887815</v>
      </c>
      <c r="G82" s="7">
        <v>77175000</v>
      </c>
      <c r="H82" s="7">
        <v>77022231</v>
      </c>
      <c r="I82" s="7">
        <v>2988412</v>
      </c>
      <c r="J82" s="7">
        <v>33295583</v>
      </c>
      <c r="K82" s="7">
        <v>319755121</v>
      </c>
      <c r="L82" s="7">
        <v>5214907263</v>
      </c>
      <c r="M82" s="20">
        <v>3.0912999999999999</v>
      </c>
      <c r="N82" s="7">
        <v>16120842.822111901</v>
      </c>
    </row>
    <row r="83" spans="1:14" s="21" customFormat="1" x14ac:dyDescent="0.2">
      <c r="A83" s="8" t="s">
        <v>321</v>
      </c>
      <c r="B83" s="19">
        <v>2025</v>
      </c>
      <c r="C83" s="7">
        <v>6795617586</v>
      </c>
      <c r="D83" s="7">
        <v>5341382816</v>
      </c>
      <c r="E83" s="7">
        <v>103092781</v>
      </c>
      <c r="F83" s="7">
        <v>35456418</v>
      </c>
      <c r="G83" s="7">
        <v>74425000</v>
      </c>
      <c r="H83" s="7">
        <v>76436369</v>
      </c>
      <c r="I83" s="7">
        <v>2791269</v>
      </c>
      <c r="J83" s="7">
        <v>31663734</v>
      </c>
      <c r="K83" s="7">
        <v>323865571</v>
      </c>
      <c r="L83" s="7">
        <v>5017517245</v>
      </c>
      <c r="M83" s="20">
        <v>3.0912999999999999</v>
      </c>
      <c r="N83" s="7">
        <v>15510651.0594685</v>
      </c>
    </row>
    <row r="84" spans="1:14" s="44" customFormat="1" x14ac:dyDescent="0.2">
      <c r="A84" s="44" t="s">
        <v>9</v>
      </c>
      <c r="B84" s="45"/>
      <c r="C84" s="58">
        <f>(C83-C82)/C82</f>
        <v>-0.1131049857747516</v>
      </c>
      <c r="D84" s="58">
        <f t="shared" ref="D84" si="90">(D83-D82)/D82</f>
        <v>-3.4921654581632024E-2</v>
      </c>
      <c r="E84" s="58">
        <f t="shared" ref="E84" si="91">(E83-E82)/E82</f>
        <v>6.9581634609478873E-2</v>
      </c>
      <c r="F84" s="58">
        <f t="shared" ref="F84" si="92">(F83-F82)/F82</f>
        <v>7.8101965728036363E-2</v>
      </c>
      <c r="G84" s="58">
        <f t="shared" ref="G84" si="93">(G83-G82)/G82</f>
        <v>-3.5633300939423386E-2</v>
      </c>
      <c r="H84" s="58">
        <f t="shared" ref="H84" si="94">(H83-H82)/H82</f>
        <v>-7.6064013258717476E-3</v>
      </c>
      <c r="I84" s="58">
        <f t="shared" ref="I84" si="95">(I83-I82)/I82</f>
        <v>-6.5969150170726118E-2</v>
      </c>
      <c r="J84" s="58">
        <f t="shared" ref="J84" si="96">(J83-J82)/J82</f>
        <v>-4.9010975419772645E-2</v>
      </c>
      <c r="K84" s="58">
        <f t="shared" ref="K84" si="97">(K83-K82)/K82</f>
        <v>1.2854993493599122E-2</v>
      </c>
      <c r="L84" s="58">
        <f t="shared" ref="L84" si="98">(L83-L82)/L82</f>
        <v>-3.7851107995820171E-2</v>
      </c>
      <c r="M84" s="58">
        <f t="shared" ref="M84" si="99">(M83-M82)/M82</f>
        <v>0</v>
      </c>
      <c r="N84" s="58">
        <f t="shared" ref="N84" si="100">(N83-N82)/N82</f>
        <v>-3.7851107995820206E-2</v>
      </c>
    </row>
    <row r="85" spans="1:14" s="21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</row>
    <row r="86" spans="1:14" s="21" customFormat="1" x14ac:dyDescent="0.2">
      <c r="A86" s="8" t="s">
        <v>322</v>
      </c>
      <c r="B86" s="19">
        <v>2024</v>
      </c>
      <c r="C86" s="7">
        <v>62473000238</v>
      </c>
      <c r="D86" s="7">
        <v>43820578452</v>
      </c>
      <c r="E86" s="7">
        <v>2479704480</v>
      </c>
      <c r="F86" s="7">
        <v>2649064572</v>
      </c>
      <c r="G86" s="7">
        <v>1576186508</v>
      </c>
      <c r="H86" s="7">
        <v>1401206711</v>
      </c>
      <c r="I86" s="7">
        <v>49678782</v>
      </c>
      <c r="J86" s="7">
        <v>452883999</v>
      </c>
      <c r="K86" s="7">
        <v>8608725052</v>
      </c>
      <c r="L86" s="7">
        <v>35211853400</v>
      </c>
      <c r="M86" s="20">
        <v>6.4524999999999997</v>
      </c>
      <c r="N86" s="7">
        <v>227204484.06349999</v>
      </c>
    </row>
    <row r="87" spans="1:14" s="21" customFormat="1" x14ac:dyDescent="0.2">
      <c r="A87" s="8" t="s">
        <v>322</v>
      </c>
      <c r="B87" s="19">
        <v>2025</v>
      </c>
      <c r="C87" s="7">
        <v>62254865146</v>
      </c>
      <c r="D87" s="7">
        <v>45946010101</v>
      </c>
      <c r="E87" s="7">
        <v>2567883710</v>
      </c>
      <c r="F87" s="7">
        <v>2909263093</v>
      </c>
      <c r="G87" s="7">
        <v>1569929247</v>
      </c>
      <c r="H87" s="7">
        <v>1447521052</v>
      </c>
      <c r="I87" s="7">
        <v>50825414</v>
      </c>
      <c r="J87" s="7">
        <v>512319287</v>
      </c>
      <c r="K87" s="7">
        <v>9057741803</v>
      </c>
      <c r="L87" s="7">
        <v>36888268298</v>
      </c>
      <c r="M87" s="20">
        <v>6.4524999999999997</v>
      </c>
      <c r="N87" s="7">
        <v>238021551.19284499</v>
      </c>
    </row>
    <row r="88" spans="1:14" s="44" customFormat="1" x14ac:dyDescent="0.2">
      <c r="A88" s="44" t="s">
        <v>9</v>
      </c>
      <c r="B88" s="45"/>
      <c r="C88" s="58">
        <f>(C87-C86)/C86</f>
        <v>-3.4916698600832774E-3</v>
      </c>
      <c r="D88" s="58">
        <f t="shared" ref="D88" si="101">(D87-D86)/D86</f>
        <v>4.8503048660759836E-2</v>
      </c>
      <c r="E88" s="58">
        <f t="shared" ref="E88" si="102">(E87-E86)/E86</f>
        <v>3.5560378549624592E-2</v>
      </c>
      <c r="F88" s="58">
        <f t="shared" ref="F88" si="103">(F87-F86)/F86</f>
        <v>9.8222792962556746E-2</v>
      </c>
      <c r="G88" s="58">
        <f t="shared" ref="G88" si="104">(G87-G86)/G86</f>
        <v>-3.9698734688065227E-3</v>
      </c>
      <c r="H88" s="58">
        <f t="shared" ref="H88" si="105">(H87-H86)/H86</f>
        <v>3.3053182400865619E-2</v>
      </c>
      <c r="I88" s="58">
        <f t="shared" ref="I88" si="106">(I87-I86)/I86</f>
        <v>2.3080920140111327E-2</v>
      </c>
      <c r="J88" s="58">
        <f t="shared" ref="J88" si="107">(J87-J86)/J86</f>
        <v>0.13123733258679338</v>
      </c>
      <c r="K88" s="58">
        <f t="shared" ref="K88" si="108">(K87-K86)/K86</f>
        <v>5.2158333352240509E-2</v>
      </c>
      <c r="L88" s="58">
        <f t="shared" ref="L88" si="109">(L87-L86)/L86</f>
        <v>4.760939104670929E-2</v>
      </c>
      <c r="M88" s="58">
        <f t="shared" ref="M88" si="110">(M87-M86)/M86</f>
        <v>0</v>
      </c>
      <c r="N88" s="58">
        <f t="shared" ref="N88" si="111">(N87-N86)/N86</f>
        <v>4.760939104670929E-2</v>
      </c>
    </row>
    <row r="89" spans="1:14" s="21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</row>
    <row r="90" spans="1:14" s="21" customFormat="1" x14ac:dyDescent="0.2">
      <c r="A90" s="8" t="s">
        <v>323</v>
      </c>
      <c r="B90" s="19">
        <v>2024</v>
      </c>
      <c r="C90" s="7">
        <v>5428663836</v>
      </c>
      <c r="D90" s="7">
        <v>3918373895</v>
      </c>
      <c r="E90" s="7">
        <v>337138697</v>
      </c>
      <c r="F90" s="7">
        <v>126006003</v>
      </c>
      <c r="G90" s="7">
        <v>182301071</v>
      </c>
      <c r="H90" s="7">
        <v>170168996</v>
      </c>
      <c r="I90" s="7">
        <v>11530138</v>
      </c>
      <c r="J90" s="7">
        <v>66147376</v>
      </c>
      <c r="K90" s="7">
        <v>893292281</v>
      </c>
      <c r="L90" s="7">
        <v>3025081614</v>
      </c>
      <c r="M90" s="20">
        <v>5.37</v>
      </c>
      <c r="N90" s="7">
        <v>16244688.26718</v>
      </c>
    </row>
    <row r="91" spans="1:14" s="21" customFormat="1" x14ac:dyDescent="0.2">
      <c r="A91" s="8" t="s">
        <v>323</v>
      </c>
      <c r="B91" s="19">
        <v>2025</v>
      </c>
      <c r="C91" s="7">
        <v>5426970605</v>
      </c>
      <c r="D91" s="7">
        <v>4095677145</v>
      </c>
      <c r="E91" s="7">
        <v>367123805</v>
      </c>
      <c r="F91" s="7">
        <v>141625170</v>
      </c>
      <c r="G91" s="7">
        <v>182325957</v>
      </c>
      <c r="H91" s="7">
        <v>175746495</v>
      </c>
      <c r="I91" s="7">
        <v>11559065</v>
      </c>
      <c r="J91" s="7">
        <v>74371856</v>
      </c>
      <c r="K91" s="7">
        <v>952752348</v>
      </c>
      <c r="L91" s="7">
        <v>3142924797</v>
      </c>
      <c r="M91" s="20">
        <v>5.37</v>
      </c>
      <c r="N91" s="7">
        <v>16877506.15989</v>
      </c>
    </row>
    <row r="92" spans="1:14" s="44" customFormat="1" x14ac:dyDescent="0.2">
      <c r="A92" s="44" t="s">
        <v>9</v>
      </c>
      <c r="B92" s="45"/>
      <c r="C92" s="58">
        <f>(C91-C90)/C90</f>
        <v>-3.1190566429466421E-4</v>
      </c>
      <c r="D92" s="58">
        <f t="shared" ref="D92" si="112">(D91-D90)/D90</f>
        <v>4.5249191310264177E-2</v>
      </c>
      <c r="E92" s="58">
        <f t="shared" ref="E92" si="113">(E91-E90)/E90</f>
        <v>8.8939977127573705E-2</v>
      </c>
      <c r="F92" s="58">
        <f t="shared" ref="F92" si="114">(F91-F90)/F90</f>
        <v>0.12395573725166094</v>
      </c>
      <c r="G92" s="58">
        <f t="shared" ref="G92" si="115">(G91-G90)/G90</f>
        <v>1.3651044321072586E-4</v>
      </c>
      <c r="H92" s="58">
        <f t="shared" ref="H92" si="116">(H91-H90)/H90</f>
        <v>3.2776234984661951E-2</v>
      </c>
      <c r="I92" s="58">
        <f t="shared" ref="I92" si="117">(I91-I90)/I90</f>
        <v>2.5088164599591091E-3</v>
      </c>
      <c r="J92" s="58">
        <f t="shared" ref="J92" si="118">(J91-J90)/J90</f>
        <v>0.12433569549304571</v>
      </c>
      <c r="K92" s="58">
        <f t="shared" ref="K92" si="119">(K91-K90)/K90</f>
        <v>6.6562835328026301E-2</v>
      </c>
      <c r="L92" s="58">
        <f t="shared" ref="L92" si="120">(L91-L90)/L90</f>
        <v>3.895537312270346E-2</v>
      </c>
      <c r="M92" s="58">
        <f t="shared" ref="M92" si="121">(M91-M90)/M90</f>
        <v>0</v>
      </c>
      <c r="N92" s="58">
        <f t="shared" ref="N92" si="122">(N91-N90)/N90</f>
        <v>3.8955373122703474E-2</v>
      </c>
    </row>
    <row r="93" spans="1:14" s="21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7"/>
      <c r="K93" s="7"/>
      <c r="L93" s="7"/>
      <c r="M93" s="20"/>
      <c r="N93" s="7"/>
    </row>
    <row r="94" spans="1:14" s="21" customFormat="1" x14ac:dyDescent="0.2">
      <c r="A94" s="8" t="s">
        <v>324</v>
      </c>
      <c r="B94" s="19">
        <v>2024</v>
      </c>
      <c r="C94" s="7">
        <v>4737190943</v>
      </c>
      <c r="D94" s="7">
        <v>3378435255</v>
      </c>
      <c r="E94" s="7">
        <v>73184630</v>
      </c>
      <c r="F94" s="7">
        <v>10760616</v>
      </c>
      <c r="G94" s="7">
        <v>57125000</v>
      </c>
      <c r="H94" s="7">
        <v>56806380</v>
      </c>
      <c r="I94" s="7">
        <v>2062500</v>
      </c>
      <c r="J94" s="7">
        <v>26646359</v>
      </c>
      <c r="K94" s="7">
        <v>226585485</v>
      </c>
      <c r="L94" s="7">
        <v>3151849770</v>
      </c>
      <c r="M94" s="20">
        <v>3.8129</v>
      </c>
      <c r="N94" s="7">
        <v>12017687.988032999</v>
      </c>
    </row>
    <row r="95" spans="1:14" s="21" customFormat="1" x14ac:dyDescent="0.2">
      <c r="A95" s="8" t="s">
        <v>324</v>
      </c>
      <c r="B95" s="19">
        <v>2025</v>
      </c>
      <c r="C95" s="7">
        <v>3926926071</v>
      </c>
      <c r="D95" s="7">
        <v>3201727565</v>
      </c>
      <c r="E95" s="7">
        <v>77512501</v>
      </c>
      <c r="F95" s="7">
        <v>11210081</v>
      </c>
      <c r="G95" s="7">
        <v>55175000</v>
      </c>
      <c r="H95" s="7">
        <v>56429670</v>
      </c>
      <c r="I95" s="7">
        <v>2046711</v>
      </c>
      <c r="J95" s="7">
        <v>27088325</v>
      </c>
      <c r="K95" s="7">
        <v>229462288</v>
      </c>
      <c r="L95" s="7">
        <v>2972265277</v>
      </c>
      <c r="M95" s="20">
        <v>3.8129</v>
      </c>
      <c r="N95" s="7">
        <v>11332950.2746733</v>
      </c>
    </row>
    <row r="96" spans="1:14" s="44" customFormat="1" x14ac:dyDescent="0.2">
      <c r="A96" s="44" t="s">
        <v>9</v>
      </c>
      <c r="B96" s="45"/>
      <c r="C96" s="58">
        <f>(C95-C94)/C94</f>
        <v>-0.17104332118959722</v>
      </c>
      <c r="D96" s="58">
        <f t="shared" ref="D96" si="123">(D95-D94)/D94</f>
        <v>-5.2304595667025743E-2</v>
      </c>
      <c r="E96" s="58">
        <f t="shared" ref="E96" si="124">(E95-E94)/E94</f>
        <v>5.9136337780214231E-2</v>
      </c>
      <c r="F96" s="58">
        <f t="shared" ref="F96" si="125">(F95-F94)/F94</f>
        <v>4.1769448886569319E-2</v>
      </c>
      <c r="G96" s="58">
        <f t="shared" ref="G96" si="126">(G95-G94)/G94</f>
        <v>-3.4135667396061269E-2</v>
      </c>
      <c r="H96" s="58">
        <f t="shared" ref="H96" si="127">(H95-H94)/H94</f>
        <v>-6.6314734366104654E-3</v>
      </c>
      <c r="I96" s="58">
        <f t="shared" ref="I96" si="128">(I95-I94)/I94</f>
        <v>-7.6552727272727276E-3</v>
      </c>
      <c r="J96" s="58">
        <f t="shared" ref="J96" si="129">(J95-J94)/J94</f>
        <v>1.6586356132183011E-2</v>
      </c>
      <c r="K96" s="58">
        <f t="shared" ref="K96" si="130">(K95-K94)/K94</f>
        <v>1.2696325186055056E-2</v>
      </c>
      <c r="L96" s="58">
        <f t="shared" ref="L96" si="131">(L95-L94)/L94</f>
        <v>-5.697749134788236E-2</v>
      </c>
      <c r="M96" s="58">
        <f t="shared" ref="M96" si="132">(M95-M94)/M94</f>
        <v>0</v>
      </c>
      <c r="N96" s="58">
        <f t="shared" ref="N96" si="133">(N95-N94)/N94</f>
        <v>-5.6977491347882256E-2</v>
      </c>
    </row>
    <row r="98" spans="1:14" ht="15" x14ac:dyDescent="0.25">
      <c r="A98" s="1" t="s">
        <v>10</v>
      </c>
      <c r="B98" s="19">
        <v>2024</v>
      </c>
      <c r="C98" s="13">
        <f>C2+C6+C10+C14+C18+C22+C26+C30+C34+C38+C42+C46+C50+C54+C58+C62+C66+C70+C74+C78+C82+C86+C90+C94</f>
        <v>174413599221</v>
      </c>
      <c r="D98" s="13">
        <f t="shared" ref="D98:N98" si="134">D2+D6+D10+D14+D18+D22+D26+D30+D34+D38+D42+D46+D50+D54+D58+D62+D66+D70+D74+D78+D82+D86+D90+D94</f>
        <v>126581448199</v>
      </c>
      <c r="E98" s="13">
        <f t="shared" si="134"/>
        <v>6290824316</v>
      </c>
      <c r="F98" s="13">
        <f t="shared" si="134"/>
        <v>5539493486</v>
      </c>
      <c r="G98" s="13">
        <f t="shared" si="134"/>
        <v>4272002915</v>
      </c>
      <c r="H98" s="13">
        <f t="shared" si="134"/>
        <v>3861734290</v>
      </c>
      <c r="I98" s="13">
        <f t="shared" si="134"/>
        <v>245790820</v>
      </c>
      <c r="J98" s="13">
        <f t="shared" si="134"/>
        <v>1354718045</v>
      </c>
      <c r="K98" s="13">
        <f t="shared" si="134"/>
        <v>21564563872</v>
      </c>
      <c r="L98" s="13">
        <f t="shared" si="134"/>
        <v>105016884327</v>
      </c>
      <c r="M98" s="13"/>
      <c r="N98" s="13">
        <f t="shared" si="134"/>
        <v>544899718.91917479</v>
      </c>
    </row>
    <row r="99" spans="1:14" ht="15" x14ac:dyDescent="0.25">
      <c r="A99" s="1"/>
      <c r="B99" s="19">
        <v>2025</v>
      </c>
      <c r="C99" s="13">
        <f>C3+C7+C11+C15+C19+C23+C27+C31+C35+C39+C43+C47+C51+C55+C59+C63+C67+C71+C75+C79+C83+C87+C91+C95</f>
        <v>172002810719</v>
      </c>
      <c r="D99" s="13">
        <f t="shared" ref="D99:N99" si="135">D3+D7+D11+D15+D19+D23+D27+D31+D35+D39+D43+D47+D51+D55+D59+D63+D67+D71+D75+D79+D83+D87+D91+D95</f>
        <v>131374534446</v>
      </c>
      <c r="E99" s="13">
        <f t="shared" si="135"/>
        <v>6674390597</v>
      </c>
      <c r="F99" s="13">
        <f t="shared" si="135"/>
        <v>5997095627</v>
      </c>
      <c r="G99" s="13">
        <f t="shared" si="135"/>
        <v>4249639423</v>
      </c>
      <c r="H99" s="13">
        <f t="shared" si="135"/>
        <v>3984191324</v>
      </c>
      <c r="I99" s="13">
        <f t="shared" si="135"/>
        <v>250715304</v>
      </c>
      <c r="J99" s="13">
        <f t="shared" si="135"/>
        <v>1498080891</v>
      </c>
      <c r="K99" s="13">
        <f t="shared" si="135"/>
        <v>22654113166</v>
      </c>
      <c r="L99" s="13">
        <f t="shared" si="135"/>
        <v>108720421280</v>
      </c>
      <c r="M99" s="13"/>
      <c r="N99" s="13">
        <f t="shared" si="135"/>
        <v>567789969.68960297</v>
      </c>
    </row>
    <row r="100" spans="1:14" s="44" customFormat="1" x14ac:dyDescent="0.2">
      <c r="A100" s="44" t="s">
        <v>9</v>
      </c>
      <c r="B100" s="49"/>
      <c r="C100" s="58">
        <f t="shared" ref="C100:L100" si="136">(C99-C98)/C98</f>
        <v>-1.3822250746315271E-2</v>
      </c>
      <c r="D100" s="58">
        <f t="shared" si="136"/>
        <v>3.7865629720594915E-2</v>
      </c>
      <c r="E100" s="58">
        <f t="shared" si="136"/>
        <v>6.0972340305934555E-2</v>
      </c>
      <c r="F100" s="58">
        <f t="shared" si="136"/>
        <v>8.2607217096021687E-2</v>
      </c>
      <c r="G100" s="58">
        <f t="shared" si="136"/>
        <v>-5.2348962407016524E-3</v>
      </c>
      <c r="H100" s="58">
        <f t="shared" si="136"/>
        <v>3.1710372802474712E-2</v>
      </c>
      <c r="I100" s="58">
        <f t="shared" si="136"/>
        <v>2.0035264132321949E-2</v>
      </c>
      <c r="J100" s="58">
        <f t="shared" si="136"/>
        <v>0.10582485892848648</v>
      </c>
      <c r="K100" s="58">
        <f t="shared" si="136"/>
        <v>5.0524986290805519E-2</v>
      </c>
      <c r="L100" s="58">
        <f t="shared" si="136"/>
        <v>3.5266109604508759E-2</v>
      </c>
      <c r="M100" s="58"/>
      <c r="N100" s="58">
        <f t="shared" ref="N100" si="137">(N99-N98)/N98</f>
        <v>4.2008189719443589E-2</v>
      </c>
    </row>
    <row r="102" spans="1:14" ht="15" x14ac:dyDescent="0.25">
      <c r="K102" s="15" t="s">
        <v>465</v>
      </c>
      <c r="L102" s="16">
        <v>2024</v>
      </c>
      <c r="M102" s="23">
        <f>(M2+M6+M10+M14+M18+M22+M26+M30+M34+M38+M42+M46+M50+M54+M58+M62+M66+M70+M74+M78+M82+M86+M90+M94)/24</f>
        <v>3.7829041666666665</v>
      </c>
    </row>
    <row r="103" spans="1:14" ht="15" x14ac:dyDescent="0.25">
      <c r="K103" s="15"/>
      <c r="L103" s="16">
        <v>2025</v>
      </c>
      <c r="M103" s="23">
        <f>(M3+M7+M11+M15+M19+M23+M27+M31+M35+M39+M43+M47+M51+M55+M59+M63+M67+M71+M75+M79+M83+M87+M91+M95)/24</f>
        <v>3.8037375</v>
      </c>
    </row>
    <row r="104" spans="1:14" s="44" customFormat="1" ht="15" x14ac:dyDescent="0.25">
      <c r="B104" s="49"/>
      <c r="J104" s="46"/>
      <c r="K104" s="48" t="s">
        <v>466</v>
      </c>
      <c r="L104" s="48"/>
      <c r="M104" s="58">
        <f t="shared" ref="M104" si="138">(M103-M102)/M102</f>
        <v>5.5072326486374952E-3</v>
      </c>
    </row>
    <row r="108" spans="1:14" s="44" customFormat="1" x14ac:dyDescent="0.2">
      <c r="B108" s="49"/>
      <c r="J108" s="46"/>
    </row>
    <row r="112" spans="1:14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3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>
    <tabColor rgb="FF92D050"/>
    <pageSetUpPr fitToPage="1"/>
  </sheetPr>
  <dimension ref="A1:Q144"/>
  <sheetViews>
    <sheetView zoomScale="80" zoomScaleNormal="80" workbookViewId="0">
      <pane xSplit="2" ySplit="1" topLeftCell="C50" activePane="bottomRight" state="frozen"/>
      <selection pane="topRight"/>
      <selection pane="bottomLeft"/>
      <selection pane="bottomRight" activeCell="N74" sqref="N74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4.85546875" style="2" bestFit="1" customWidth="1"/>
    <col min="17" max="17" width="33.7109375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325</v>
      </c>
      <c r="B2" s="19">
        <v>2024</v>
      </c>
      <c r="C2" s="7">
        <v>3764295126</v>
      </c>
      <c r="D2" s="7">
        <v>3065174236</v>
      </c>
      <c r="E2" s="7">
        <v>61292609</v>
      </c>
      <c r="F2" s="7">
        <v>61337548</v>
      </c>
      <c r="G2" s="7">
        <v>116210977</v>
      </c>
      <c r="H2" s="7">
        <v>101323022</v>
      </c>
      <c r="I2" s="7">
        <v>7357203</v>
      </c>
      <c r="J2" s="7">
        <v>117555453</v>
      </c>
      <c r="K2" s="7">
        <v>465076812</v>
      </c>
      <c r="L2" s="7">
        <v>2600097424</v>
      </c>
      <c r="M2" s="20">
        <v>4.2515000000000001</v>
      </c>
      <c r="N2" s="7">
        <v>11054314.198136</v>
      </c>
    </row>
    <row r="3" spans="1:17" s="21" customFormat="1" x14ac:dyDescent="0.2">
      <c r="A3" s="8" t="s">
        <v>325</v>
      </c>
      <c r="B3" s="19">
        <v>2025</v>
      </c>
      <c r="C3" s="7">
        <v>4082624157</v>
      </c>
      <c r="D3" s="7">
        <v>3412684941</v>
      </c>
      <c r="E3" s="7">
        <v>63218472</v>
      </c>
      <c r="F3" s="7">
        <v>66249502</v>
      </c>
      <c r="G3" s="7">
        <v>132505812</v>
      </c>
      <c r="H3" s="7">
        <v>122156273</v>
      </c>
      <c r="I3" s="7">
        <v>8195085</v>
      </c>
      <c r="J3" s="7">
        <v>121521921</v>
      </c>
      <c r="K3" s="7">
        <v>513847065</v>
      </c>
      <c r="L3" s="7">
        <v>2898837876</v>
      </c>
      <c r="M3" s="20">
        <v>4.2515000000000001</v>
      </c>
      <c r="N3" s="7">
        <v>12324409.229814</v>
      </c>
    </row>
    <row r="4" spans="1:17" s="44" customFormat="1" x14ac:dyDescent="0.2">
      <c r="A4" s="44" t="s">
        <v>9</v>
      </c>
      <c r="B4" s="45"/>
      <c r="C4" s="58">
        <f>(C3-C2)/C2</f>
        <v>8.4565375547018151E-2</v>
      </c>
      <c r="D4" s="58">
        <f t="shared" ref="D4:N4" si="0">(D3-D2)/D2</f>
        <v>0.1133738829325068</v>
      </c>
      <c r="E4" s="58">
        <f t="shared" si="0"/>
        <v>3.1420803118366196E-2</v>
      </c>
      <c r="F4" s="58">
        <f t="shared" si="0"/>
        <v>8.0080703584694976E-2</v>
      </c>
      <c r="G4" s="58">
        <f t="shared" si="0"/>
        <v>0.14021769217205704</v>
      </c>
      <c r="H4" s="58">
        <f t="shared" si="0"/>
        <v>0.20561221515876224</v>
      </c>
      <c r="I4" s="58">
        <f t="shared" si="0"/>
        <v>0.11388594279646763</v>
      </c>
      <c r="J4" s="58">
        <f t="shared" si="0"/>
        <v>3.3741250607915226E-2</v>
      </c>
      <c r="K4" s="58">
        <f t="shared" si="0"/>
        <v>0.1048649421807768</v>
      </c>
      <c r="L4" s="58">
        <f t="shared" si="0"/>
        <v>0.11489586860957561</v>
      </c>
      <c r="M4" s="58">
        <f t="shared" si="0"/>
        <v>0</v>
      </c>
      <c r="N4" s="58">
        <f t="shared" si="0"/>
        <v>0.11489586860957565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326</v>
      </c>
      <c r="B6" s="19">
        <v>2024</v>
      </c>
      <c r="C6" s="7">
        <v>2572612275</v>
      </c>
      <c r="D6" s="7">
        <v>1927367711</v>
      </c>
      <c r="E6" s="7">
        <v>150161650</v>
      </c>
      <c r="F6" s="7">
        <v>183997375</v>
      </c>
      <c r="G6" s="7">
        <v>107738749</v>
      </c>
      <c r="H6" s="7">
        <v>82091490</v>
      </c>
      <c r="I6" s="7">
        <v>0</v>
      </c>
      <c r="J6" s="7">
        <v>66143130</v>
      </c>
      <c r="K6" s="7">
        <v>590132394</v>
      </c>
      <c r="L6" s="7">
        <v>1337235317</v>
      </c>
      <c r="M6" s="20">
        <v>6.1079999999999997</v>
      </c>
      <c r="N6" s="7">
        <v>8167833.3162359986</v>
      </c>
    </row>
    <row r="7" spans="1:17" s="21" customFormat="1" x14ac:dyDescent="0.2">
      <c r="A7" s="8" t="s">
        <v>326</v>
      </c>
      <c r="B7" s="19">
        <v>2025</v>
      </c>
      <c r="C7" s="7">
        <v>2799090067</v>
      </c>
      <c r="D7" s="7">
        <v>2189039355</v>
      </c>
      <c r="E7" s="7">
        <v>154322105</v>
      </c>
      <c r="F7" s="7">
        <v>197908024</v>
      </c>
      <c r="G7" s="7">
        <v>116842918</v>
      </c>
      <c r="H7" s="7">
        <v>95931384</v>
      </c>
      <c r="I7" s="7">
        <v>0</v>
      </c>
      <c r="J7" s="7">
        <v>68790549</v>
      </c>
      <c r="K7" s="7">
        <v>633794980</v>
      </c>
      <c r="L7" s="7">
        <v>1555244375</v>
      </c>
      <c r="M7" s="20">
        <v>6.1079999999999997</v>
      </c>
      <c r="N7" s="7">
        <v>9499432.6425000001</v>
      </c>
    </row>
    <row r="8" spans="1:17" s="44" customFormat="1" x14ac:dyDescent="0.2">
      <c r="A8" s="44" t="s">
        <v>9</v>
      </c>
      <c r="B8" s="45"/>
      <c r="C8" s="58">
        <f>(C7-C6)/C6</f>
        <v>8.8034172191765667E-2</v>
      </c>
      <c r="D8" s="58">
        <f t="shared" ref="D8:N8" si="1">(D7-D6)/D6</f>
        <v>0.13576633172101532</v>
      </c>
      <c r="E8" s="58">
        <f t="shared" si="1"/>
        <v>2.7706508286236865E-2</v>
      </c>
      <c r="F8" s="58">
        <f t="shared" si="1"/>
        <v>7.560243182817146E-2</v>
      </c>
      <c r="G8" s="58">
        <f t="shared" si="1"/>
        <v>8.4502271323013037E-2</v>
      </c>
      <c r="H8" s="58">
        <f t="shared" si="1"/>
        <v>0.16859109269426101</v>
      </c>
      <c r="I8" s="58" t="e">
        <f t="shared" si="1"/>
        <v>#DIV/0!</v>
      </c>
      <c r="J8" s="58">
        <f t="shared" si="1"/>
        <v>4.0025608101703081E-2</v>
      </c>
      <c r="K8" s="58">
        <f t="shared" si="1"/>
        <v>7.3987780443721923E-2</v>
      </c>
      <c r="L8" s="58">
        <f t="shared" si="1"/>
        <v>0.16302968911192764</v>
      </c>
      <c r="M8" s="58">
        <f t="shared" si="1"/>
        <v>0</v>
      </c>
      <c r="N8" s="58">
        <f t="shared" si="1"/>
        <v>0.16302968911192783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327</v>
      </c>
      <c r="B10" s="19">
        <v>2024</v>
      </c>
      <c r="C10" s="7">
        <v>1751156710</v>
      </c>
      <c r="D10" s="7">
        <v>1483074888</v>
      </c>
      <c r="E10" s="7">
        <v>8761594</v>
      </c>
      <c r="F10" s="7">
        <v>20444500</v>
      </c>
      <c r="G10" s="7">
        <v>92775483</v>
      </c>
      <c r="H10" s="7">
        <v>87602607</v>
      </c>
      <c r="I10" s="7">
        <v>2818458</v>
      </c>
      <c r="J10" s="7">
        <v>36567970</v>
      </c>
      <c r="K10" s="7">
        <v>248970612</v>
      </c>
      <c r="L10" s="7">
        <v>1234104276</v>
      </c>
      <c r="M10" s="20">
        <v>7.25</v>
      </c>
      <c r="N10" s="7">
        <v>8947256.0010000002</v>
      </c>
    </row>
    <row r="11" spans="1:17" s="21" customFormat="1" x14ac:dyDescent="0.2">
      <c r="A11" s="8" t="s">
        <v>327</v>
      </c>
      <c r="B11" s="19">
        <v>2025</v>
      </c>
      <c r="C11" s="7">
        <v>1946771590</v>
      </c>
      <c r="D11" s="7">
        <v>1704717171</v>
      </c>
      <c r="E11" s="7">
        <v>10360866</v>
      </c>
      <c r="F11" s="7">
        <v>22210053</v>
      </c>
      <c r="G11" s="7">
        <v>101962503</v>
      </c>
      <c r="H11" s="7">
        <v>99973084</v>
      </c>
      <c r="I11" s="7">
        <v>3173887</v>
      </c>
      <c r="J11" s="7">
        <v>46055788</v>
      </c>
      <c r="K11" s="7">
        <v>283736181</v>
      </c>
      <c r="L11" s="7">
        <v>1420980990</v>
      </c>
      <c r="M11" s="20">
        <v>7.25</v>
      </c>
      <c r="N11" s="7">
        <v>10302112.1775</v>
      </c>
    </row>
    <row r="12" spans="1:17" s="44" customFormat="1" x14ac:dyDescent="0.2">
      <c r="A12" s="44" t="s">
        <v>9</v>
      </c>
      <c r="B12" s="45"/>
      <c r="C12" s="58">
        <f>(C11-C10)/C10</f>
        <v>0.11170609625223091</v>
      </c>
      <c r="D12" s="58">
        <f t="shared" ref="D12:N12" si="2">(D11-D10)/D10</f>
        <v>0.14944780253065684</v>
      </c>
      <c r="E12" s="58">
        <f t="shared" si="2"/>
        <v>0.18253208263245249</v>
      </c>
      <c r="F12" s="58">
        <f t="shared" si="2"/>
        <v>8.6358335982782655E-2</v>
      </c>
      <c r="G12" s="58">
        <f t="shared" si="2"/>
        <v>9.9024221733235274E-2</v>
      </c>
      <c r="H12" s="58">
        <f t="shared" si="2"/>
        <v>0.14121128838094968</v>
      </c>
      <c r="I12" s="58">
        <f t="shared" si="2"/>
        <v>0.12610760919623426</v>
      </c>
      <c r="J12" s="58">
        <f t="shared" si="2"/>
        <v>0.25945706037277977</v>
      </c>
      <c r="K12" s="58">
        <f t="shared" si="2"/>
        <v>0.13963723959516958</v>
      </c>
      <c r="L12" s="58">
        <f t="shared" si="2"/>
        <v>0.15142700469826426</v>
      </c>
      <c r="M12" s="58">
        <f t="shared" si="2"/>
        <v>0</v>
      </c>
      <c r="N12" s="58">
        <f t="shared" si="2"/>
        <v>0.15142700469826426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328</v>
      </c>
      <c r="B14" s="19">
        <v>2024</v>
      </c>
      <c r="C14" s="7">
        <v>664143307</v>
      </c>
      <c r="D14" s="7">
        <v>496281163</v>
      </c>
      <c r="E14" s="7">
        <v>10387523</v>
      </c>
      <c r="F14" s="7">
        <v>37431580</v>
      </c>
      <c r="G14" s="7">
        <v>30451192</v>
      </c>
      <c r="H14" s="7">
        <v>25916639</v>
      </c>
      <c r="I14" s="7">
        <v>0</v>
      </c>
      <c r="J14" s="7">
        <v>10839712</v>
      </c>
      <c r="K14" s="7">
        <v>115026646</v>
      </c>
      <c r="L14" s="7">
        <v>381254517</v>
      </c>
      <c r="M14" s="20">
        <v>7.9</v>
      </c>
      <c r="N14" s="7">
        <v>3011910.6843000003</v>
      </c>
    </row>
    <row r="15" spans="1:17" s="21" customFormat="1" x14ac:dyDescent="0.2">
      <c r="A15" s="8" t="s">
        <v>328</v>
      </c>
      <c r="B15" s="19">
        <v>2025</v>
      </c>
      <c r="C15" s="7">
        <v>730806822</v>
      </c>
      <c r="D15" s="7">
        <v>551163061</v>
      </c>
      <c r="E15" s="7">
        <v>10896283</v>
      </c>
      <c r="F15" s="7">
        <v>40035317</v>
      </c>
      <c r="G15" s="7">
        <v>32071842</v>
      </c>
      <c r="H15" s="7">
        <v>28497380</v>
      </c>
      <c r="I15" s="7">
        <v>0</v>
      </c>
      <c r="J15" s="7">
        <v>11845410</v>
      </c>
      <c r="K15" s="7">
        <v>123346232</v>
      </c>
      <c r="L15" s="7">
        <v>427816829</v>
      </c>
      <c r="M15" s="20">
        <v>7.9</v>
      </c>
      <c r="N15" s="7">
        <v>3379752.9491000003</v>
      </c>
    </row>
    <row r="16" spans="1:17" s="44" customFormat="1" x14ac:dyDescent="0.2">
      <c r="A16" s="44" t="s">
        <v>9</v>
      </c>
      <c r="B16" s="45"/>
      <c r="C16" s="58">
        <f>(C15-C14)/C14</f>
        <v>0.10037519658389028</v>
      </c>
      <c r="D16" s="58">
        <f t="shared" ref="D16:N16" si="3">(D15-D14)/D14</f>
        <v>0.11058630085462261</v>
      </c>
      <c r="E16" s="58">
        <f t="shared" si="3"/>
        <v>4.8977990229239446E-2</v>
      </c>
      <c r="F16" s="58">
        <f t="shared" si="3"/>
        <v>6.9559901024749696E-2</v>
      </c>
      <c r="G16" s="58">
        <f t="shared" si="3"/>
        <v>5.3221233507049576E-2</v>
      </c>
      <c r="H16" s="58">
        <f t="shared" si="3"/>
        <v>9.9578537170657039E-2</v>
      </c>
      <c r="I16" s="58" t="e">
        <f t="shared" si="3"/>
        <v>#DIV/0!</v>
      </c>
      <c r="J16" s="58">
        <f t="shared" si="3"/>
        <v>9.277903324368765E-2</v>
      </c>
      <c r="K16" s="58">
        <f t="shared" si="3"/>
        <v>7.2327467498269918E-2</v>
      </c>
      <c r="L16" s="58">
        <f t="shared" si="3"/>
        <v>0.12212920745539652</v>
      </c>
      <c r="M16" s="58">
        <f t="shared" si="3"/>
        <v>0</v>
      </c>
      <c r="N16" s="58">
        <f t="shared" si="3"/>
        <v>0.12212920745539652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329</v>
      </c>
      <c r="B18" s="19">
        <v>2024</v>
      </c>
      <c r="C18" s="7">
        <v>534044695</v>
      </c>
      <c r="D18" s="7">
        <v>450442610</v>
      </c>
      <c r="E18" s="7">
        <v>4618411</v>
      </c>
      <c r="F18" s="7">
        <v>32333874</v>
      </c>
      <c r="G18" s="7">
        <v>24320440</v>
      </c>
      <c r="H18" s="7">
        <v>21733414</v>
      </c>
      <c r="I18" s="7">
        <v>0</v>
      </c>
      <c r="J18" s="7">
        <v>5533044</v>
      </c>
      <c r="K18" s="7">
        <v>88539183</v>
      </c>
      <c r="L18" s="7">
        <v>361903427</v>
      </c>
      <c r="M18" s="20">
        <v>7.6516000000000002</v>
      </c>
      <c r="N18" s="7">
        <v>2769140.2620332004</v>
      </c>
    </row>
    <row r="19" spans="1:14" s="21" customFormat="1" x14ac:dyDescent="0.2">
      <c r="A19" s="8" t="s">
        <v>329</v>
      </c>
      <c r="B19" s="19">
        <v>2025</v>
      </c>
      <c r="C19" s="7">
        <v>651517773</v>
      </c>
      <c r="D19" s="7">
        <v>571115578</v>
      </c>
      <c r="E19" s="7">
        <v>4744973</v>
      </c>
      <c r="F19" s="7">
        <v>33867965</v>
      </c>
      <c r="G19" s="7">
        <v>30987341</v>
      </c>
      <c r="H19" s="7">
        <v>29547512</v>
      </c>
      <c r="I19" s="7">
        <v>0</v>
      </c>
      <c r="J19" s="7">
        <v>9615670</v>
      </c>
      <c r="K19" s="7">
        <v>108763461</v>
      </c>
      <c r="L19" s="7">
        <v>462352117</v>
      </c>
      <c r="M19" s="20">
        <v>7.6516000000000002</v>
      </c>
      <c r="N19" s="7">
        <v>3537733.4584372002</v>
      </c>
    </row>
    <row r="20" spans="1:14" s="44" customFormat="1" x14ac:dyDescent="0.2">
      <c r="A20" s="44" t="s">
        <v>9</v>
      </c>
      <c r="B20" s="45"/>
      <c r="C20" s="58">
        <f>(C19-C18)/C18</f>
        <v>0.21996862640869413</v>
      </c>
      <c r="D20" s="58">
        <f t="shared" ref="D20:N20" si="4">(D19-D18)/D18</f>
        <v>0.26789865195035611</v>
      </c>
      <c r="E20" s="58">
        <f t="shared" si="4"/>
        <v>2.7403797539889804E-2</v>
      </c>
      <c r="F20" s="58">
        <f t="shared" si="4"/>
        <v>4.7445320038050499E-2</v>
      </c>
      <c r="G20" s="58">
        <f t="shared" si="4"/>
        <v>0.27412748289093453</v>
      </c>
      <c r="H20" s="58">
        <f t="shared" si="4"/>
        <v>0.35954305200278247</v>
      </c>
      <c r="I20" s="58" t="e">
        <f t="shared" si="4"/>
        <v>#DIV/0!</v>
      </c>
      <c r="J20" s="58">
        <f t="shared" si="4"/>
        <v>0.73786255811448453</v>
      </c>
      <c r="K20" s="58">
        <f t="shared" si="4"/>
        <v>0.2284217824779341</v>
      </c>
      <c r="L20" s="58">
        <f t="shared" si="4"/>
        <v>0.27755661457165476</v>
      </c>
      <c r="M20" s="58">
        <f t="shared" si="4"/>
        <v>0</v>
      </c>
      <c r="N20" s="58">
        <f t="shared" si="4"/>
        <v>0.27755661457165465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330</v>
      </c>
      <c r="B22" s="19">
        <v>2024</v>
      </c>
      <c r="C22" s="7">
        <v>429967787</v>
      </c>
      <c r="D22" s="7">
        <v>285170300</v>
      </c>
      <c r="E22" s="7">
        <v>13698818</v>
      </c>
      <c r="F22" s="7">
        <v>19686310</v>
      </c>
      <c r="G22" s="7">
        <v>26451136</v>
      </c>
      <c r="H22" s="7">
        <v>17608734</v>
      </c>
      <c r="I22" s="7">
        <v>0</v>
      </c>
      <c r="J22" s="7">
        <v>7194738</v>
      </c>
      <c r="K22" s="7">
        <v>84639736</v>
      </c>
      <c r="L22" s="7">
        <v>200530564</v>
      </c>
      <c r="M22" s="20">
        <v>8.5</v>
      </c>
      <c r="N22" s="7">
        <v>1704509.794</v>
      </c>
    </row>
    <row r="23" spans="1:14" s="21" customFormat="1" x14ac:dyDescent="0.2">
      <c r="A23" s="8" t="s">
        <v>330</v>
      </c>
      <c r="B23" s="19">
        <v>2025</v>
      </c>
      <c r="C23" s="7">
        <v>445442488</v>
      </c>
      <c r="D23" s="7">
        <v>310101991</v>
      </c>
      <c r="E23" s="7">
        <v>13814194</v>
      </c>
      <c r="F23" s="7">
        <v>21665022</v>
      </c>
      <c r="G23" s="7">
        <v>26125683</v>
      </c>
      <c r="H23" s="7">
        <v>18832034</v>
      </c>
      <c r="I23" s="7">
        <v>0</v>
      </c>
      <c r="J23" s="7">
        <v>7192294</v>
      </c>
      <c r="K23" s="7">
        <v>87629227</v>
      </c>
      <c r="L23" s="7">
        <v>222472764</v>
      </c>
      <c r="M23" s="20">
        <v>8.4403000000000006</v>
      </c>
      <c r="N23" s="7">
        <v>1877736.8699892</v>
      </c>
    </row>
    <row r="24" spans="1:14" s="44" customFormat="1" x14ac:dyDescent="0.2">
      <c r="A24" s="44" t="s">
        <v>9</v>
      </c>
      <c r="B24" s="45"/>
      <c r="C24" s="58">
        <f>(C23-C22)/C22</f>
        <v>3.5990372925309405E-2</v>
      </c>
      <c r="D24" s="58">
        <f t="shared" ref="D24:N24" si="5">(D23-D22)/D22</f>
        <v>8.7427375852253894E-2</v>
      </c>
      <c r="E24" s="58">
        <f t="shared" si="5"/>
        <v>8.4223324961321486E-3</v>
      </c>
      <c r="F24" s="58">
        <f t="shared" si="5"/>
        <v>0.10051208174614745</v>
      </c>
      <c r="G24" s="58">
        <f t="shared" si="5"/>
        <v>-1.2303932806515381E-2</v>
      </c>
      <c r="H24" s="58">
        <f t="shared" si="5"/>
        <v>6.9471206731841137E-2</v>
      </c>
      <c r="I24" s="58" t="e">
        <f t="shared" si="5"/>
        <v>#DIV/0!</v>
      </c>
      <c r="J24" s="58">
        <f t="shared" si="5"/>
        <v>-3.3969270319502949E-4</v>
      </c>
      <c r="K24" s="58">
        <f t="shared" si="5"/>
        <v>3.5320183418341478E-2</v>
      </c>
      <c r="L24" s="58">
        <f t="shared" si="5"/>
        <v>0.10942072650830424</v>
      </c>
      <c r="M24" s="58">
        <f t="shared" si="5"/>
        <v>-7.0235294117646377E-3</v>
      </c>
      <c r="N24" s="58">
        <f t="shared" si="5"/>
        <v>0.10162867740565182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331</v>
      </c>
      <c r="B26" s="19">
        <v>2024</v>
      </c>
      <c r="C26" s="7">
        <v>435107459</v>
      </c>
      <c r="D26" s="7">
        <v>326002834</v>
      </c>
      <c r="E26" s="7">
        <v>5342832</v>
      </c>
      <c r="F26" s="7">
        <v>61667493</v>
      </c>
      <c r="G26" s="7">
        <v>15161485</v>
      </c>
      <c r="H26" s="7">
        <v>10445614</v>
      </c>
      <c r="I26" s="7">
        <v>0</v>
      </c>
      <c r="J26" s="7">
        <v>6601498</v>
      </c>
      <c r="K26" s="7">
        <v>99218922</v>
      </c>
      <c r="L26" s="7">
        <v>226783912</v>
      </c>
      <c r="M26" s="20">
        <v>6.5529999999999999</v>
      </c>
      <c r="N26" s="7">
        <v>1486114.9753359999</v>
      </c>
    </row>
    <row r="27" spans="1:14" s="21" customFormat="1" x14ac:dyDescent="0.2">
      <c r="A27" s="8" t="s">
        <v>331</v>
      </c>
      <c r="B27" s="19">
        <v>2025</v>
      </c>
      <c r="C27" s="7">
        <v>470793025</v>
      </c>
      <c r="D27" s="7">
        <v>360309747</v>
      </c>
      <c r="E27" s="7">
        <v>5469439</v>
      </c>
      <c r="F27" s="7">
        <v>64278231</v>
      </c>
      <c r="G27" s="7">
        <v>15947107</v>
      </c>
      <c r="H27" s="7">
        <v>11706298</v>
      </c>
      <c r="I27" s="7">
        <v>0</v>
      </c>
      <c r="J27" s="7">
        <v>6987393</v>
      </c>
      <c r="K27" s="7">
        <v>104388468</v>
      </c>
      <c r="L27" s="7">
        <v>255921279</v>
      </c>
      <c r="M27" s="20">
        <v>6.5529999999999999</v>
      </c>
      <c r="N27" s="7">
        <v>1677052.1412869999</v>
      </c>
    </row>
    <row r="28" spans="1:14" s="44" customFormat="1" x14ac:dyDescent="0.2">
      <c r="A28" s="44" t="s">
        <v>9</v>
      </c>
      <c r="B28" s="45"/>
      <c r="C28" s="58">
        <f>(C27-C26)/C26</f>
        <v>8.2015523434177673E-2</v>
      </c>
      <c r="D28" s="58">
        <f t="shared" ref="D28:N28" si="6">(D27-D26)/D26</f>
        <v>0.10523501461340057</v>
      </c>
      <c r="E28" s="58">
        <f t="shared" si="6"/>
        <v>2.3696608839656571E-2</v>
      </c>
      <c r="F28" s="58">
        <f t="shared" si="6"/>
        <v>4.2335724593182342E-2</v>
      </c>
      <c r="G28" s="58">
        <f t="shared" si="6"/>
        <v>5.1816955924831903E-2</v>
      </c>
      <c r="H28" s="58">
        <f t="shared" si="6"/>
        <v>0.12069027249140166</v>
      </c>
      <c r="I28" s="58" t="e">
        <f t="shared" si="6"/>
        <v>#DIV/0!</v>
      </c>
      <c r="J28" s="58">
        <f t="shared" si="6"/>
        <v>5.8455671727841163E-2</v>
      </c>
      <c r="K28" s="58">
        <f t="shared" si="6"/>
        <v>5.2102420544339313E-2</v>
      </c>
      <c r="L28" s="58">
        <f t="shared" si="6"/>
        <v>0.12848074955158195</v>
      </c>
      <c r="M28" s="58">
        <f t="shared" si="6"/>
        <v>0</v>
      </c>
      <c r="N28" s="58">
        <f t="shared" si="6"/>
        <v>0.12848074955158201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332</v>
      </c>
      <c r="B30" s="19">
        <v>2024</v>
      </c>
      <c r="C30" s="7">
        <v>4776676332</v>
      </c>
      <c r="D30" s="7">
        <v>4048426583</v>
      </c>
      <c r="E30" s="7">
        <v>37325528</v>
      </c>
      <c r="F30" s="7">
        <v>198535295</v>
      </c>
      <c r="G30" s="7">
        <v>186928867</v>
      </c>
      <c r="H30" s="7">
        <v>166112000</v>
      </c>
      <c r="I30" s="7">
        <v>0</v>
      </c>
      <c r="J30" s="7">
        <v>76145301</v>
      </c>
      <c r="K30" s="7">
        <v>665046991</v>
      </c>
      <c r="L30" s="7">
        <v>3383379592</v>
      </c>
      <c r="M30" s="20">
        <v>7.5895000000000001</v>
      </c>
      <c r="N30" s="7">
        <v>25678159.413484</v>
      </c>
    </row>
    <row r="31" spans="1:14" s="21" customFormat="1" x14ac:dyDescent="0.2">
      <c r="A31" s="8" t="s">
        <v>332</v>
      </c>
      <c r="B31" s="19">
        <v>2025</v>
      </c>
      <c r="C31" s="7">
        <v>5417238322</v>
      </c>
      <c r="D31" s="7">
        <v>4769432951</v>
      </c>
      <c r="E31" s="7">
        <v>38481918</v>
      </c>
      <c r="F31" s="7">
        <v>207764367</v>
      </c>
      <c r="G31" s="7">
        <v>216063875</v>
      </c>
      <c r="H31" s="7">
        <v>202314783</v>
      </c>
      <c r="I31" s="7">
        <v>0</v>
      </c>
      <c r="J31" s="7">
        <v>92563822</v>
      </c>
      <c r="K31" s="7">
        <v>757188765</v>
      </c>
      <c r="L31" s="7">
        <v>4012244186</v>
      </c>
      <c r="M31" s="20">
        <v>7.3395000000000001</v>
      </c>
      <c r="N31" s="7">
        <v>29447866.203146998</v>
      </c>
    </row>
    <row r="32" spans="1:14" s="44" customFormat="1" x14ac:dyDescent="0.2">
      <c r="A32" s="44" t="s">
        <v>9</v>
      </c>
      <c r="B32" s="45"/>
      <c r="C32" s="58">
        <f>(C31-C30)/C30</f>
        <v>0.13410202941922925</v>
      </c>
      <c r="D32" s="58">
        <f t="shared" ref="D32:N32" si="7">(D31-D30)/D30</f>
        <v>0.17809545343556993</v>
      </c>
      <c r="E32" s="58">
        <f t="shared" si="7"/>
        <v>3.0981209428571244E-2</v>
      </c>
      <c r="F32" s="58">
        <f t="shared" si="7"/>
        <v>4.6485799917843323E-2</v>
      </c>
      <c r="G32" s="58">
        <f t="shared" si="7"/>
        <v>0.15586147002110701</v>
      </c>
      <c r="H32" s="58">
        <f t="shared" si="7"/>
        <v>0.21794200900597188</v>
      </c>
      <c r="I32" s="58" t="e">
        <f t="shared" si="7"/>
        <v>#DIV/0!</v>
      </c>
      <c r="J32" s="58">
        <f t="shared" si="7"/>
        <v>0.21562093503314145</v>
      </c>
      <c r="K32" s="58">
        <f t="shared" si="7"/>
        <v>0.13854926831779321</v>
      </c>
      <c r="L32" s="58">
        <f t="shared" si="7"/>
        <v>0.18586876727841894</v>
      </c>
      <c r="M32" s="58">
        <f t="shared" si="7"/>
        <v>-3.2940246393043021E-2</v>
      </c>
      <c r="N32" s="58">
        <f t="shared" si="7"/>
        <v>0.14680595789445355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333</v>
      </c>
      <c r="B34" s="19">
        <v>2024</v>
      </c>
      <c r="C34" s="7">
        <v>32430198</v>
      </c>
      <c r="D34" s="7">
        <v>23004073</v>
      </c>
      <c r="E34" s="7">
        <v>156902</v>
      </c>
      <c r="F34" s="7">
        <v>0</v>
      </c>
      <c r="G34" s="7">
        <v>1646536</v>
      </c>
      <c r="H34" s="7">
        <v>1530094</v>
      </c>
      <c r="I34" s="7">
        <v>0</v>
      </c>
      <c r="J34" s="7">
        <v>732891</v>
      </c>
      <c r="K34" s="7">
        <v>4066423</v>
      </c>
      <c r="L34" s="7">
        <v>18937650</v>
      </c>
      <c r="M34" s="20">
        <v>9.9758999999999993</v>
      </c>
      <c r="N34" s="7">
        <v>188920.10263499999</v>
      </c>
    </row>
    <row r="35" spans="1:14" s="21" customFormat="1" x14ac:dyDescent="0.2">
      <c r="A35" s="8" t="s">
        <v>333</v>
      </c>
      <c r="B35" s="19">
        <v>2025</v>
      </c>
      <c r="C35" s="7">
        <v>32487867</v>
      </c>
      <c r="D35" s="7">
        <v>23574732</v>
      </c>
      <c r="E35" s="7">
        <v>159765</v>
      </c>
      <c r="F35" s="7">
        <v>0</v>
      </c>
      <c r="G35" s="7">
        <v>1622161</v>
      </c>
      <c r="H35" s="7">
        <v>1577470</v>
      </c>
      <c r="I35" s="7">
        <v>0</v>
      </c>
      <c r="J35" s="7">
        <v>771513</v>
      </c>
      <c r="K35" s="7">
        <v>4130909</v>
      </c>
      <c r="L35" s="7">
        <v>19443823</v>
      </c>
      <c r="M35" s="20">
        <v>9.9758999999999993</v>
      </c>
      <c r="N35" s="7">
        <v>193969.63386569999</v>
      </c>
    </row>
    <row r="36" spans="1:14" s="44" customFormat="1" x14ac:dyDescent="0.2">
      <c r="A36" s="44" t="s">
        <v>9</v>
      </c>
      <c r="B36" s="45"/>
      <c r="C36" s="58">
        <f>(C35-C34)/C34</f>
        <v>1.7782500125346136E-3</v>
      </c>
      <c r="D36" s="58">
        <f t="shared" ref="D36:N36" si="8">(D35-D34)/D34</f>
        <v>2.4806867896828531E-2</v>
      </c>
      <c r="E36" s="58">
        <f t="shared" si="8"/>
        <v>1.8247058673566938E-2</v>
      </c>
      <c r="F36" s="58" t="e">
        <f t="shared" si="8"/>
        <v>#DIV/0!</v>
      </c>
      <c r="G36" s="58">
        <f t="shared" si="8"/>
        <v>-1.4803806293940734E-2</v>
      </c>
      <c r="H36" s="58">
        <f t="shared" si="8"/>
        <v>3.0962803592459027E-2</v>
      </c>
      <c r="I36" s="58" t="e">
        <f t="shared" si="8"/>
        <v>#DIV/0!</v>
      </c>
      <c r="J36" s="58">
        <f t="shared" si="8"/>
        <v>5.2698150202417547E-2</v>
      </c>
      <c r="K36" s="58">
        <f t="shared" si="8"/>
        <v>1.5858163304702931E-2</v>
      </c>
      <c r="L36" s="58">
        <f t="shared" si="8"/>
        <v>2.6728395550662306E-2</v>
      </c>
      <c r="M36" s="58">
        <f t="shared" si="8"/>
        <v>0</v>
      </c>
      <c r="N36" s="58">
        <f t="shared" si="8"/>
        <v>2.6728395550662299E-2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334</v>
      </c>
      <c r="B38" s="19">
        <v>2024</v>
      </c>
      <c r="C38" s="7">
        <v>31986784</v>
      </c>
      <c r="D38" s="7">
        <v>24441572</v>
      </c>
      <c r="E38" s="7">
        <v>84771</v>
      </c>
      <c r="F38" s="7">
        <v>0</v>
      </c>
      <c r="G38" s="7">
        <v>1700000</v>
      </c>
      <c r="H38" s="7">
        <v>1662065</v>
      </c>
      <c r="I38" s="7">
        <v>0</v>
      </c>
      <c r="J38" s="7">
        <v>144123</v>
      </c>
      <c r="K38" s="7">
        <v>3590959</v>
      </c>
      <c r="L38" s="7">
        <v>20850613</v>
      </c>
      <c r="M38" s="20">
        <v>0.71819999999999995</v>
      </c>
      <c r="N38" s="7">
        <v>14974.910256599998</v>
      </c>
    </row>
    <row r="39" spans="1:14" s="21" customFormat="1" x14ac:dyDescent="0.2">
      <c r="A39" s="8" t="s">
        <v>334</v>
      </c>
      <c r="B39" s="19">
        <v>2025</v>
      </c>
      <c r="C39" s="7">
        <v>33801680</v>
      </c>
      <c r="D39" s="7">
        <v>25845465</v>
      </c>
      <c r="E39" s="7">
        <v>89408</v>
      </c>
      <c r="F39" s="7">
        <v>0</v>
      </c>
      <c r="G39" s="7">
        <v>1650000</v>
      </c>
      <c r="H39" s="7">
        <v>1661526</v>
      </c>
      <c r="I39" s="7">
        <v>0</v>
      </c>
      <c r="J39" s="7">
        <v>244098</v>
      </c>
      <c r="K39" s="7">
        <v>3645032</v>
      </c>
      <c r="L39" s="7">
        <v>22200433</v>
      </c>
      <c r="M39" s="20">
        <v>0.67859999999999998</v>
      </c>
      <c r="N39" s="7">
        <v>15065.213833799999</v>
      </c>
    </row>
    <row r="40" spans="1:14" s="44" customFormat="1" x14ac:dyDescent="0.2">
      <c r="A40" s="44" t="s">
        <v>9</v>
      </c>
      <c r="B40" s="45"/>
      <c r="C40" s="58">
        <f>(C39-C38)/C38</f>
        <v>5.6738933179403095E-2</v>
      </c>
      <c r="D40" s="58">
        <f t="shared" ref="D40:N40" si="9">(D39-D38)/D38</f>
        <v>5.7438735937279321E-2</v>
      </c>
      <c r="E40" s="58">
        <f t="shared" si="9"/>
        <v>5.4700310247608262E-2</v>
      </c>
      <c r="F40" s="58" t="e">
        <f t="shared" si="9"/>
        <v>#DIV/0!</v>
      </c>
      <c r="G40" s="58">
        <f t="shared" si="9"/>
        <v>-2.9411764705882353E-2</v>
      </c>
      <c r="H40" s="58">
        <f t="shared" si="9"/>
        <v>-3.2429537954291798E-4</v>
      </c>
      <c r="I40" s="58" t="e">
        <f t="shared" si="9"/>
        <v>#DIV/0!</v>
      </c>
      <c r="J40" s="58">
        <f t="shared" si="9"/>
        <v>0.69367831643804245</v>
      </c>
      <c r="K40" s="58">
        <f t="shared" si="9"/>
        <v>1.5058094509015558E-2</v>
      </c>
      <c r="L40" s="58">
        <f t="shared" si="9"/>
        <v>6.4737665026922714E-2</v>
      </c>
      <c r="M40" s="58">
        <f t="shared" si="9"/>
        <v>-5.5137844611528784E-2</v>
      </c>
      <c r="N40" s="58">
        <f t="shared" si="9"/>
        <v>6.0303251006262396E-3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335</v>
      </c>
      <c r="B42" s="19">
        <v>2024</v>
      </c>
      <c r="C42" s="7">
        <v>915788373</v>
      </c>
      <c r="D42" s="7">
        <v>737897614</v>
      </c>
      <c r="E42" s="7">
        <v>39252328</v>
      </c>
      <c r="F42" s="7">
        <v>44334107</v>
      </c>
      <c r="G42" s="7">
        <v>38282102</v>
      </c>
      <c r="H42" s="7">
        <v>34067281</v>
      </c>
      <c r="I42" s="7">
        <v>0</v>
      </c>
      <c r="J42" s="7">
        <v>13032765</v>
      </c>
      <c r="K42" s="7">
        <v>168968583</v>
      </c>
      <c r="L42" s="7">
        <v>568929031</v>
      </c>
      <c r="M42" s="20">
        <v>6.75</v>
      </c>
      <c r="N42" s="7">
        <v>3840270.9592499998</v>
      </c>
    </row>
    <row r="43" spans="1:14" s="21" customFormat="1" x14ac:dyDescent="0.2">
      <c r="A43" s="8" t="s">
        <v>335</v>
      </c>
      <c r="B43" s="19">
        <v>2025</v>
      </c>
      <c r="C43" s="7">
        <v>1056047366</v>
      </c>
      <c r="D43" s="7">
        <v>891941032</v>
      </c>
      <c r="E43" s="7">
        <v>39864936</v>
      </c>
      <c r="F43" s="7">
        <v>46427471</v>
      </c>
      <c r="G43" s="7">
        <v>46188108</v>
      </c>
      <c r="H43" s="7">
        <v>43533542</v>
      </c>
      <c r="I43" s="7">
        <v>0</v>
      </c>
      <c r="J43" s="7">
        <v>19109264</v>
      </c>
      <c r="K43" s="7">
        <v>195123321</v>
      </c>
      <c r="L43" s="7">
        <v>696817711</v>
      </c>
      <c r="M43" s="20">
        <v>6.75</v>
      </c>
      <c r="N43" s="7">
        <v>4703519.5492500002</v>
      </c>
    </row>
    <row r="44" spans="1:14" s="44" customFormat="1" x14ac:dyDescent="0.2">
      <c r="A44" s="44" t="s">
        <v>9</v>
      </c>
      <c r="B44" s="45"/>
      <c r="C44" s="58">
        <f>(C43-C42)/C42</f>
        <v>0.15315655574500289</v>
      </c>
      <c r="D44" s="58">
        <f t="shared" ref="D44:N44" si="10">(D43-D42)/D42</f>
        <v>0.20875988087962566</v>
      </c>
      <c r="E44" s="58">
        <f t="shared" si="10"/>
        <v>1.5606921454442141E-2</v>
      </c>
      <c r="F44" s="58">
        <f t="shared" si="10"/>
        <v>4.7217912836272982E-2</v>
      </c>
      <c r="G44" s="58">
        <f t="shared" si="10"/>
        <v>0.20651964199875963</v>
      </c>
      <c r="H44" s="58">
        <f t="shared" si="10"/>
        <v>0.27786957814449587</v>
      </c>
      <c r="I44" s="58" t="e">
        <f t="shared" si="10"/>
        <v>#DIV/0!</v>
      </c>
      <c r="J44" s="58">
        <f t="shared" si="10"/>
        <v>0.46624787602630752</v>
      </c>
      <c r="K44" s="58">
        <f t="shared" si="10"/>
        <v>0.15479053878317722</v>
      </c>
      <c r="L44" s="58">
        <f t="shared" si="10"/>
        <v>0.22478845872078551</v>
      </c>
      <c r="M44" s="58">
        <f t="shared" si="10"/>
        <v>0</v>
      </c>
      <c r="N44" s="58">
        <f t="shared" si="10"/>
        <v>0.22478845872078559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336</v>
      </c>
      <c r="B46" s="19">
        <v>2024</v>
      </c>
      <c r="C46" s="7">
        <v>302598585</v>
      </c>
      <c r="D46" s="7">
        <v>214896991</v>
      </c>
      <c r="E46" s="7">
        <v>2296059</v>
      </c>
      <c r="F46" s="7">
        <v>3912934</v>
      </c>
      <c r="G46" s="7">
        <v>11512373</v>
      </c>
      <c r="H46" s="7">
        <v>9798973</v>
      </c>
      <c r="I46" s="7">
        <v>0</v>
      </c>
      <c r="J46" s="7">
        <v>3123556</v>
      </c>
      <c r="K46" s="7">
        <v>30643895</v>
      </c>
      <c r="L46" s="7">
        <v>184253096</v>
      </c>
      <c r="M46" s="20">
        <v>8.4276</v>
      </c>
      <c r="N46" s="7">
        <v>1552811.3918496</v>
      </c>
    </row>
    <row r="47" spans="1:14" s="21" customFormat="1" x14ac:dyDescent="0.2">
      <c r="A47" s="8" t="s">
        <v>336</v>
      </c>
      <c r="B47" s="19">
        <v>2025</v>
      </c>
      <c r="C47" s="7">
        <v>424006655</v>
      </c>
      <c r="D47" s="7">
        <v>339558574</v>
      </c>
      <c r="E47" s="7">
        <v>2243394</v>
      </c>
      <c r="F47" s="7">
        <v>4132897</v>
      </c>
      <c r="G47" s="7">
        <v>14625263</v>
      </c>
      <c r="H47" s="7">
        <v>13410713</v>
      </c>
      <c r="I47" s="7">
        <v>0</v>
      </c>
      <c r="J47" s="7">
        <v>6186569</v>
      </c>
      <c r="K47" s="7">
        <v>40598836</v>
      </c>
      <c r="L47" s="7">
        <v>298959738</v>
      </c>
      <c r="M47" s="20">
        <v>7.99</v>
      </c>
      <c r="N47" s="7">
        <v>2388688.3066199999</v>
      </c>
    </row>
    <row r="48" spans="1:14" s="44" customFormat="1" x14ac:dyDescent="0.2">
      <c r="A48" s="44" t="s">
        <v>9</v>
      </c>
      <c r="B48" s="45"/>
      <c r="C48" s="58">
        <f>(C47-C46)/C46</f>
        <v>0.401218234381367</v>
      </c>
      <c r="D48" s="58">
        <f t="shared" ref="D48:N48" si="11">(D47-D46)/D46</f>
        <v>0.58009924857440187</v>
      </c>
      <c r="E48" s="58">
        <f t="shared" si="11"/>
        <v>-2.2937128357764326E-2</v>
      </c>
      <c r="F48" s="58">
        <f t="shared" si="11"/>
        <v>5.6214339418962853E-2</v>
      </c>
      <c r="G48" s="58">
        <f t="shared" si="11"/>
        <v>0.27039516527131285</v>
      </c>
      <c r="H48" s="58">
        <f t="shared" si="11"/>
        <v>0.36858352400807715</v>
      </c>
      <c r="I48" s="58" t="e">
        <f t="shared" si="11"/>
        <v>#DIV/0!</v>
      </c>
      <c r="J48" s="58">
        <f t="shared" si="11"/>
        <v>0.9806172836344218</v>
      </c>
      <c r="K48" s="58">
        <f t="shared" si="11"/>
        <v>0.32485886666822217</v>
      </c>
      <c r="L48" s="58">
        <f t="shared" si="11"/>
        <v>0.6225493329023899</v>
      </c>
      <c r="M48" s="58">
        <f t="shared" si="11"/>
        <v>-5.1924628601262492E-2</v>
      </c>
      <c r="N48" s="58">
        <f t="shared" si="11"/>
        <v>0.53829906140420691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337</v>
      </c>
      <c r="B50" s="19">
        <v>2024</v>
      </c>
      <c r="C50" s="7">
        <v>2176415580</v>
      </c>
      <c r="D50" s="7">
        <v>1719485875</v>
      </c>
      <c r="E50" s="7">
        <v>71664982</v>
      </c>
      <c r="F50" s="7">
        <v>216438727</v>
      </c>
      <c r="G50" s="7">
        <v>82538050</v>
      </c>
      <c r="H50" s="7">
        <v>72035121</v>
      </c>
      <c r="I50" s="7">
        <v>5727973</v>
      </c>
      <c r="J50" s="7">
        <v>33646573</v>
      </c>
      <c r="K50" s="7">
        <v>482051426</v>
      </c>
      <c r="L50" s="7">
        <v>1237434449</v>
      </c>
      <c r="M50" s="20">
        <v>7.0461999999999998</v>
      </c>
      <c r="N50" s="7">
        <v>8719210.6145438012</v>
      </c>
    </row>
    <row r="51" spans="1:14" s="21" customFormat="1" x14ac:dyDescent="0.2">
      <c r="A51" s="8" t="s">
        <v>337</v>
      </c>
      <c r="B51" s="19">
        <v>2025</v>
      </c>
      <c r="C51" s="7">
        <v>2312257936</v>
      </c>
      <c r="D51" s="7">
        <v>1884881121</v>
      </c>
      <c r="E51" s="7">
        <v>73519861</v>
      </c>
      <c r="F51" s="7">
        <v>218750481</v>
      </c>
      <c r="G51" s="7">
        <v>86007299</v>
      </c>
      <c r="H51" s="7">
        <v>78770408</v>
      </c>
      <c r="I51" s="7">
        <v>5968454</v>
      </c>
      <c r="J51" s="7">
        <v>37343469</v>
      </c>
      <c r="K51" s="7">
        <v>500359972</v>
      </c>
      <c r="L51" s="7">
        <v>1384521149</v>
      </c>
      <c r="M51" s="20">
        <v>8.0462000000000007</v>
      </c>
      <c r="N51" s="7">
        <v>11140134.069083801</v>
      </c>
    </row>
    <row r="52" spans="1:14" s="44" customFormat="1" x14ac:dyDescent="0.2">
      <c r="A52" s="44" t="s">
        <v>9</v>
      </c>
      <c r="B52" s="45"/>
      <c r="C52" s="58">
        <f>(C51-C50)/C50</f>
        <v>6.2415632955540597E-2</v>
      </c>
      <c r="D52" s="58">
        <f t="shared" ref="D52:N52" si="12">(D51-D50)/D50</f>
        <v>9.6188778520788956E-2</v>
      </c>
      <c r="E52" s="58">
        <f t="shared" si="12"/>
        <v>2.5882640980779147E-2</v>
      </c>
      <c r="F52" s="58">
        <f t="shared" si="12"/>
        <v>1.0680870434060536E-2</v>
      </c>
      <c r="G52" s="58">
        <f t="shared" si="12"/>
        <v>4.2032117308320224E-2</v>
      </c>
      <c r="H52" s="58">
        <f t="shared" si="12"/>
        <v>9.35000442353668E-2</v>
      </c>
      <c r="I52" s="58">
        <f t="shared" si="12"/>
        <v>4.1983612702085012E-2</v>
      </c>
      <c r="J52" s="58">
        <f t="shared" si="12"/>
        <v>0.10987436967206141</v>
      </c>
      <c r="K52" s="58">
        <f t="shared" si="12"/>
        <v>3.7980483020083423E-2</v>
      </c>
      <c r="L52" s="58">
        <f t="shared" si="12"/>
        <v>0.11886423569253647</v>
      </c>
      <c r="M52" s="58">
        <f t="shared" si="12"/>
        <v>0.14192046776986189</v>
      </c>
      <c r="N52" s="58">
        <f t="shared" si="12"/>
        <v>0.27765397139299003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338</v>
      </c>
      <c r="B54" s="19">
        <v>2024</v>
      </c>
      <c r="C54" s="7">
        <v>17865536607</v>
      </c>
      <c r="D54" s="7">
        <v>14528178845</v>
      </c>
      <c r="E54" s="7">
        <v>1058974801</v>
      </c>
      <c r="F54" s="7">
        <v>1084913483</v>
      </c>
      <c r="G54" s="7">
        <v>500708180</v>
      </c>
      <c r="H54" s="7">
        <v>426784561</v>
      </c>
      <c r="I54" s="7">
        <v>47389445</v>
      </c>
      <c r="J54" s="7">
        <v>173493640</v>
      </c>
      <c r="K54" s="7">
        <v>3292264110</v>
      </c>
      <c r="L54" s="7">
        <v>11235914735</v>
      </c>
      <c r="M54" s="20">
        <v>5.4322999999999997</v>
      </c>
      <c r="N54" s="7">
        <v>61036859.614940502</v>
      </c>
    </row>
    <row r="55" spans="1:14" s="21" customFormat="1" x14ac:dyDescent="0.2">
      <c r="A55" s="8" t="s">
        <v>338</v>
      </c>
      <c r="B55" s="19">
        <v>2025</v>
      </c>
      <c r="C55" s="7">
        <v>18746473929</v>
      </c>
      <c r="D55" s="7">
        <v>15520443514</v>
      </c>
      <c r="E55" s="7">
        <v>1085613119</v>
      </c>
      <c r="F55" s="7">
        <v>1187215965</v>
      </c>
      <c r="G55" s="7">
        <v>507417850</v>
      </c>
      <c r="H55" s="7">
        <v>452216253</v>
      </c>
      <c r="I55" s="7">
        <v>48633664</v>
      </c>
      <c r="J55" s="7">
        <v>191020846</v>
      </c>
      <c r="K55" s="7">
        <v>3472117697</v>
      </c>
      <c r="L55" s="7">
        <v>12048325817</v>
      </c>
      <c r="M55" s="20">
        <v>5.4322999999999997</v>
      </c>
      <c r="N55" s="7">
        <v>65450120.335689098</v>
      </c>
    </row>
    <row r="56" spans="1:14" s="44" customFormat="1" x14ac:dyDescent="0.2">
      <c r="A56" s="44" t="s">
        <v>9</v>
      </c>
      <c r="B56" s="45"/>
      <c r="C56" s="58">
        <f>(C55-C54)/C54</f>
        <v>4.9309312190199468E-2</v>
      </c>
      <c r="D56" s="58">
        <f t="shared" ref="D56:N56" si="13">(D55-D54)/D54</f>
        <v>6.8299315391584445E-2</v>
      </c>
      <c r="E56" s="58">
        <f t="shared" si="13"/>
        <v>2.515481763574089E-2</v>
      </c>
      <c r="F56" s="58">
        <f t="shared" si="13"/>
        <v>9.4295520889936257E-2</v>
      </c>
      <c r="G56" s="58">
        <f t="shared" si="13"/>
        <v>1.3400360265734025E-2</v>
      </c>
      <c r="H56" s="58">
        <f t="shared" si="13"/>
        <v>5.9589062782428065E-2</v>
      </c>
      <c r="I56" s="58">
        <f t="shared" si="13"/>
        <v>2.6255192480097625E-2</v>
      </c>
      <c r="J56" s="58">
        <f t="shared" si="13"/>
        <v>0.10102506351241464</v>
      </c>
      <c r="K56" s="58">
        <f t="shared" si="13"/>
        <v>5.4629149117687278E-2</v>
      </c>
      <c r="L56" s="58">
        <f t="shared" si="13"/>
        <v>7.2304845770084961E-2</v>
      </c>
      <c r="M56" s="58">
        <f t="shared" si="13"/>
        <v>0</v>
      </c>
      <c r="N56" s="58">
        <f t="shared" si="13"/>
        <v>7.2304845770084891E-2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339</v>
      </c>
      <c r="B58" s="19">
        <v>2024</v>
      </c>
      <c r="C58" s="7">
        <v>582181310</v>
      </c>
      <c r="D58" s="7">
        <v>483379031</v>
      </c>
      <c r="E58" s="7">
        <v>11424659</v>
      </c>
      <c r="F58" s="7">
        <v>40342845</v>
      </c>
      <c r="G58" s="7">
        <v>14502661</v>
      </c>
      <c r="H58" s="7">
        <v>9359733</v>
      </c>
      <c r="I58" s="7">
        <v>0</v>
      </c>
      <c r="J58" s="7">
        <v>8165039</v>
      </c>
      <c r="K58" s="7">
        <v>83794937</v>
      </c>
      <c r="L58" s="7">
        <v>399584094</v>
      </c>
      <c r="M58" s="20">
        <v>6.39</v>
      </c>
      <c r="N58" s="7">
        <v>2553342.3606599998</v>
      </c>
    </row>
    <row r="59" spans="1:14" s="21" customFormat="1" x14ac:dyDescent="0.2">
      <c r="A59" s="8" t="s">
        <v>339</v>
      </c>
      <c r="B59" s="19">
        <v>2025</v>
      </c>
      <c r="C59" s="7">
        <v>633403391</v>
      </c>
      <c r="D59" s="7">
        <v>513877302</v>
      </c>
      <c r="E59" s="7">
        <v>11803245</v>
      </c>
      <c r="F59" s="7">
        <v>45322017</v>
      </c>
      <c r="G59" s="7">
        <v>16020194</v>
      </c>
      <c r="H59" s="7">
        <v>11661342</v>
      </c>
      <c r="I59" s="7">
        <v>0</v>
      </c>
      <c r="J59" s="7">
        <v>9640538</v>
      </c>
      <c r="K59" s="7">
        <v>94447336</v>
      </c>
      <c r="L59" s="7">
        <v>419429966</v>
      </c>
      <c r="M59" s="20">
        <v>6.39</v>
      </c>
      <c r="N59" s="7">
        <v>2680157.4827399999</v>
      </c>
    </row>
    <row r="60" spans="1:14" s="44" customFormat="1" x14ac:dyDescent="0.2">
      <c r="A60" s="44" t="s">
        <v>9</v>
      </c>
      <c r="B60" s="45"/>
      <c r="C60" s="58">
        <f>(C59-C58)/C58</f>
        <v>8.798303916695642E-2</v>
      </c>
      <c r="D60" s="58">
        <f t="shared" ref="D60:N60" si="14">(D59-D58)/D58</f>
        <v>6.3093905701507358E-2</v>
      </c>
      <c r="E60" s="58">
        <f t="shared" si="14"/>
        <v>3.3137619249729904E-2</v>
      </c>
      <c r="F60" s="58">
        <f t="shared" si="14"/>
        <v>0.12342143941509331</v>
      </c>
      <c r="G60" s="58">
        <f t="shared" si="14"/>
        <v>0.10463824535373198</v>
      </c>
      <c r="H60" s="58">
        <f t="shared" si="14"/>
        <v>0.2459054120454077</v>
      </c>
      <c r="I60" s="58" t="e">
        <f t="shared" si="14"/>
        <v>#DIV/0!</v>
      </c>
      <c r="J60" s="58">
        <f t="shared" si="14"/>
        <v>0.18070936342128924</v>
      </c>
      <c r="K60" s="58">
        <f t="shared" si="14"/>
        <v>0.12712461374605485</v>
      </c>
      <c r="L60" s="58">
        <f t="shared" si="14"/>
        <v>4.9666321302569164E-2</v>
      </c>
      <c r="M60" s="58">
        <f t="shared" si="14"/>
        <v>0</v>
      </c>
      <c r="N60" s="58">
        <f t="shared" si="14"/>
        <v>4.9666321302569219E-2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340</v>
      </c>
      <c r="B62" s="19">
        <v>2024</v>
      </c>
      <c r="C62" s="7">
        <v>428417524</v>
      </c>
      <c r="D62" s="7">
        <v>329953163</v>
      </c>
      <c r="E62" s="7">
        <v>4725165</v>
      </c>
      <c r="F62" s="7">
        <v>5900548</v>
      </c>
      <c r="G62" s="7">
        <v>19194244</v>
      </c>
      <c r="H62" s="7">
        <v>14834397</v>
      </c>
      <c r="I62" s="7">
        <v>0</v>
      </c>
      <c r="J62" s="7">
        <v>4781288</v>
      </c>
      <c r="K62" s="7">
        <v>49435642</v>
      </c>
      <c r="L62" s="7">
        <v>280517521</v>
      </c>
      <c r="M62" s="20">
        <v>5.25</v>
      </c>
      <c r="N62" s="7">
        <v>1472716.9852499999</v>
      </c>
    </row>
    <row r="63" spans="1:14" s="21" customFormat="1" x14ac:dyDescent="0.2">
      <c r="A63" s="8" t="s">
        <v>340</v>
      </c>
      <c r="B63" s="19">
        <v>2025</v>
      </c>
      <c r="C63" s="7">
        <v>445440310</v>
      </c>
      <c r="D63" s="7">
        <v>350039102</v>
      </c>
      <c r="E63" s="7">
        <v>4725473</v>
      </c>
      <c r="F63" s="7">
        <v>6284957</v>
      </c>
      <c r="G63" s="7">
        <v>19450021</v>
      </c>
      <c r="H63" s="7">
        <v>15947707</v>
      </c>
      <c r="I63" s="7">
        <v>0</v>
      </c>
      <c r="J63" s="7">
        <v>5160850</v>
      </c>
      <c r="K63" s="7">
        <v>51569008</v>
      </c>
      <c r="L63" s="7">
        <v>298470094</v>
      </c>
      <c r="M63" s="20">
        <v>5.25</v>
      </c>
      <c r="N63" s="7">
        <v>1566967.9935000001</v>
      </c>
    </row>
    <row r="64" spans="1:14" s="44" customFormat="1" x14ac:dyDescent="0.2">
      <c r="A64" s="44" t="s">
        <v>9</v>
      </c>
      <c r="B64" s="45"/>
      <c r="C64" s="58">
        <f>(C63-C62)/C62</f>
        <v>3.9734102940196254E-2</v>
      </c>
      <c r="D64" s="58">
        <f t="shared" ref="D64:N64" si="15">(D63-D62)/D62</f>
        <v>6.0875121842671957E-2</v>
      </c>
      <c r="E64" s="58">
        <f t="shared" si="15"/>
        <v>6.5182908956618442E-5</v>
      </c>
      <c r="F64" s="58">
        <f t="shared" si="15"/>
        <v>6.5148016760477157E-2</v>
      </c>
      <c r="G64" s="58">
        <f t="shared" si="15"/>
        <v>1.3325713687916024E-2</v>
      </c>
      <c r="H64" s="58">
        <f t="shared" si="15"/>
        <v>7.5049225121856994E-2</v>
      </c>
      <c r="I64" s="58" t="e">
        <f t="shared" si="15"/>
        <v>#DIV/0!</v>
      </c>
      <c r="J64" s="58">
        <f t="shared" si="15"/>
        <v>7.9384885411629663E-2</v>
      </c>
      <c r="K64" s="58">
        <f t="shared" si="15"/>
        <v>4.3154410738713581E-2</v>
      </c>
      <c r="L64" s="58">
        <f t="shared" si="15"/>
        <v>6.3998045241530563E-2</v>
      </c>
      <c r="M64" s="58">
        <f t="shared" si="15"/>
        <v>0</v>
      </c>
      <c r="N64" s="58">
        <f t="shared" si="15"/>
        <v>6.3998045241530702E-2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341</v>
      </c>
      <c r="B66" s="19">
        <v>2024</v>
      </c>
      <c r="C66" s="7">
        <v>7487028848</v>
      </c>
      <c r="D66" s="7">
        <v>6027342738</v>
      </c>
      <c r="E66" s="7">
        <v>129811235</v>
      </c>
      <c r="F66" s="7">
        <v>436956252</v>
      </c>
      <c r="G66" s="7">
        <v>301738219</v>
      </c>
      <c r="H66" s="7">
        <v>268049776</v>
      </c>
      <c r="I66" s="7">
        <v>27948654</v>
      </c>
      <c r="J66" s="7">
        <v>114559734</v>
      </c>
      <c r="K66" s="7">
        <v>1279063870</v>
      </c>
      <c r="L66" s="7">
        <v>4748278868</v>
      </c>
      <c r="M66" s="20">
        <v>6.59</v>
      </c>
      <c r="N66" s="7">
        <v>31291157.740119997</v>
      </c>
    </row>
    <row r="67" spans="1:14" s="21" customFormat="1" x14ac:dyDescent="0.2">
      <c r="A67" s="8" t="s">
        <v>341</v>
      </c>
      <c r="B67" s="19">
        <v>2025</v>
      </c>
      <c r="C67" s="7">
        <v>8029336656</v>
      </c>
      <c r="D67" s="7">
        <v>6712107721</v>
      </c>
      <c r="E67" s="7">
        <v>133010410</v>
      </c>
      <c r="F67" s="7">
        <v>467089667</v>
      </c>
      <c r="G67" s="7">
        <v>311752467</v>
      </c>
      <c r="H67" s="7">
        <v>289189466</v>
      </c>
      <c r="I67" s="7">
        <v>29591796</v>
      </c>
      <c r="J67" s="7">
        <v>131554487</v>
      </c>
      <c r="K67" s="7">
        <v>1362188293</v>
      </c>
      <c r="L67" s="7">
        <v>5349919428</v>
      </c>
      <c r="M67" s="20">
        <v>6.59</v>
      </c>
      <c r="N67" s="7">
        <v>35255969.03052</v>
      </c>
    </row>
    <row r="68" spans="1:14" s="44" customFormat="1" x14ac:dyDescent="0.2">
      <c r="A68" s="44" t="s">
        <v>9</v>
      </c>
      <c r="B68" s="45"/>
      <c r="C68" s="58">
        <f>(C67-C66)/C66</f>
        <v>7.2432979625137409E-2</v>
      </c>
      <c r="D68" s="58">
        <f t="shared" ref="D68:N68" si="16">(D67-D66)/D66</f>
        <v>0.11360976350039446</v>
      </c>
      <c r="E68" s="58">
        <f t="shared" si="16"/>
        <v>2.4644823693419141E-2</v>
      </c>
      <c r="F68" s="58">
        <f t="shared" si="16"/>
        <v>6.8962086849829532E-2</v>
      </c>
      <c r="G68" s="58">
        <f t="shared" si="16"/>
        <v>3.31885302206281E-2</v>
      </c>
      <c r="H68" s="58">
        <f t="shared" si="16"/>
        <v>7.8864792634633654E-2</v>
      </c>
      <c r="I68" s="58">
        <f t="shared" si="16"/>
        <v>5.8791453785216274E-2</v>
      </c>
      <c r="J68" s="58">
        <f t="shared" si="16"/>
        <v>0.14834839787599366</v>
      </c>
      <c r="K68" s="58">
        <f t="shared" si="16"/>
        <v>6.4988484898725191E-2</v>
      </c>
      <c r="L68" s="58">
        <f t="shared" si="16"/>
        <v>0.1267070820238943</v>
      </c>
      <c r="M68" s="58">
        <f t="shared" si="16"/>
        <v>0</v>
      </c>
      <c r="N68" s="58">
        <f t="shared" si="16"/>
        <v>0.12670708202389439</v>
      </c>
    </row>
    <row r="70" spans="1:14" ht="15" x14ac:dyDescent="0.25">
      <c r="A70" s="1" t="s">
        <v>10</v>
      </c>
      <c r="B70" s="19">
        <v>2024</v>
      </c>
      <c r="C70" s="13">
        <f>C2+C6+C10+C14+C18+C22+C26+C30+C34+C38+C42+C46+C50+C54+C58+C62+C66</f>
        <v>44750387500</v>
      </c>
      <c r="D70" s="13">
        <f t="shared" ref="D70:N70" si="17">D2+D6+D10+D14+D18+D22+D26+D30+D34+D38+D42+D46+D50+D54+D58+D62+D66</f>
        <v>36170520227</v>
      </c>
      <c r="E70" s="13">
        <f t="shared" si="17"/>
        <v>1609979867</v>
      </c>
      <c r="F70" s="13">
        <f t="shared" si="17"/>
        <v>2448232871</v>
      </c>
      <c r="G70" s="13">
        <f t="shared" si="17"/>
        <v>1571860694</v>
      </c>
      <c r="H70" s="13">
        <f t="shared" si="17"/>
        <v>1350955521</v>
      </c>
      <c r="I70" s="13">
        <f t="shared" si="17"/>
        <v>91241733</v>
      </c>
      <c r="J70" s="13">
        <f t="shared" si="17"/>
        <v>678260455</v>
      </c>
      <c r="K70" s="13">
        <f t="shared" si="17"/>
        <v>7750531141</v>
      </c>
      <c r="L70" s="13">
        <f t="shared" si="17"/>
        <v>28419989086</v>
      </c>
      <c r="M70" s="13"/>
      <c r="N70" s="13">
        <f t="shared" si="17"/>
        <v>173489503.3240307</v>
      </c>
    </row>
    <row r="71" spans="1:14" ht="15" x14ac:dyDescent="0.25">
      <c r="A71" s="1"/>
      <c r="B71" s="19">
        <v>2025</v>
      </c>
      <c r="C71" s="13">
        <f>C3+C7+C11+C15+C19+C23+C27+C31+C35+C39+C43+C47+C51+C55+C59+C63+C67</f>
        <v>48257540034</v>
      </c>
      <c r="D71" s="13">
        <f t="shared" ref="D71:N71" si="18">D3+D7+D11+D15+D19+D23+D27+D31+D35+D39+D43+D47+D51+D55+D59+D63+D67</f>
        <v>40130833358</v>
      </c>
      <c r="E71" s="13">
        <f t="shared" si="18"/>
        <v>1652337861</v>
      </c>
      <c r="F71" s="13">
        <f t="shared" si="18"/>
        <v>2629201936</v>
      </c>
      <c r="G71" s="13">
        <f t="shared" si="18"/>
        <v>1677240444</v>
      </c>
      <c r="H71" s="13">
        <f t="shared" si="18"/>
        <v>1516927175</v>
      </c>
      <c r="I71" s="13">
        <f t="shared" si="18"/>
        <v>95562886</v>
      </c>
      <c r="J71" s="13">
        <f t="shared" si="18"/>
        <v>765604481</v>
      </c>
      <c r="K71" s="13">
        <f t="shared" si="18"/>
        <v>8336874783</v>
      </c>
      <c r="L71" s="13">
        <f t="shared" si="18"/>
        <v>31793958575</v>
      </c>
      <c r="M71" s="13"/>
      <c r="N71" s="13">
        <f t="shared" si="18"/>
        <v>195440687.28687677</v>
      </c>
    </row>
    <row r="72" spans="1:14" s="44" customFormat="1" ht="15" x14ac:dyDescent="0.25">
      <c r="A72" s="48" t="s">
        <v>9</v>
      </c>
      <c r="B72" s="49"/>
      <c r="C72" s="58">
        <f t="shared" ref="C72:L72" si="19">(C71-C70)/C70</f>
        <v>7.8371445029386616E-2</v>
      </c>
      <c r="D72" s="58">
        <f t="shared" si="19"/>
        <v>0.10949007938359061</v>
      </c>
      <c r="E72" s="58">
        <f t="shared" si="19"/>
        <v>2.630964204473496E-2</v>
      </c>
      <c r="F72" s="58">
        <f t="shared" si="19"/>
        <v>7.3918240026767459E-2</v>
      </c>
      <c r="G72" s="58">
        <f t="shared" si="19"/>
        <v>6.7041405388052797E-2</v>
      </c>
      <c r="H72" s="58">
        <f t="shared" si="19"/>
        <v>0.12285500996890333</v>
      </c>
      <c r="I72" s="58">
        <f t="shared" si="19"/>
        <v>4.7359392001026547E-2</v>
      </c>
      <c r="J72" s="58">
        <f t="shared" si="19"/>
        <v>0.12877652730026845</v>
      </c>
      <c r="K72" s="58">
        <f t="shared" si="19"/>
        <v>7.5652059366391758E-2</v>
      </c>
      <c r="L72" s="58">
        <f t="shared" si="19"/>
        <v>0.11871818383850311</v>
      </c>
      <c r="M72" s="58"/>
      <c r="N72" s="58">
        <f t="shared" ref="N72" si="20">(N71-N70)/N70</f>
        <v>0.12652744714962549</v>
      </c>
    </row>
    <row r="74" spans="1:14" ht="15" x14ac:dyDescent="0.25">
      <c r="K74" s="15" t="s">
        <v>465</v>
      </c>
      <c r="L74" s="16">
        <v>2024</v>
      </c>
      <c r="M74" s="23">
        <f>(M2+M6+M10+M14+M18+M22+M26+M30+M34+M38+M42+M46+M50+M54+M58+M62+M66)/17</f>
        <v>6.6108117647058817</v>
      </c>
    </row>
    <row r="75" spans="1:14" ht="15" x14ac:dyDescent="0.25">
      <c r="K75" s="15"/>
      <c r="L75" s="16">
        <v>2025</v>
      </c>
      <c r="M75" s="23">
        <f>(M3+M7+M11+M15+M19+M23+M27+M31+M35+M39+M43+M47+M51+M55+M59+M63+M67)/17</f>
        <v>6.6233470588235299</v>
      </c>
    </row>
    <row r="76" spans="1:14" s="44" customFormat="1" ht="15" x14ac:dyDescent="0.25">
      <c r="B76" s="49"/>
      <c r="J76" s="46"/>
      <c r="K76" s="48" t="s">
        <v>466</v>
      </c>
      <c r="L76" s="48"/>
      <c r="M76" s="58">
        <f t="shared" ref="M76" si="21">(M75-M74)/M74</f>
        <v>1.896180766267197E-3</v>
      </c>
    </row>
    <row r="80" spans="1:14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45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26" sqref="N2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342</v>
      </c>
      <c r="B2" s="19">
        <v>2024</v>
      </c>
      <c r="C2" s="7">
        <v>229633405</v>
      </c>
      <c r="D2" s="7">
        <v>178563604</v>
      </c>
      <c r="E2" s="7">
        <v>25438254</v>
      </c>
      <c r="F2" s="7">
        <v>10180018</v>
      </c>
      <c r="G2" s="7">
        <v>8664490</v>
      </c>
      <c r="H2" s="7">
        <v>5917454</v>
      </c>
      <c r="I2" s="7">
        <v>562970</v>
      </c>
      <c r="J2" s="7">
        <v>3461730</v>
      </c>
      <c r="K2" s="7">
        <v>54224916</v>
      </c>
      <c r="L2" s="7">
        <v>124338688</v>
      </c>
      <c r="M2" s="20">
        <v>8.4339999999999993</v>
      </c>
      <c r="N2" s="7">
        <v>1048672.4945919998</v>
      </c>
    </row>
    <row r="3" spans="1:17" s="21" customFormat="1" x14ac:dyDescent="0.2">
      <c r="A3" s="8" t="s">
        <v>342</v>
      </c>
      <c r="B3" s="19">
        <v>2025</v>
      </c>
      <c r="C3" s="7">
        <v>224960617</v>
      </c>
      <c r="D3" s="7">
        <v>183734616</v>
      </c>
      <c r="E3" s="7">
        <v>26287068</v>
      </c>
      <c r="F3" s="7">
        <v>10561818</v>
      </c>
      <c r="G3" s="7">
        <v>8694360</v>
      </c>
      <c r="H3" s="7">
        <v>6205653</v>
      </c>
      <c r="I3" s="7">
        <v>523718</v>
      </c>
      <c r="J3" s="7">
        <v>3779553</v>
      </c>
      <c r="K3" s="7">
        <v>56052170</v>
      </c>
      <c r="L3" s="7">
        <v>127682446</v>
      </c>
      <c r="M3" s="20">
        <v>8.7164000000000001</v>
      </c>
      <c r="N3" s="7">
        <v>1112931.2723143999</v>
      </c>
    </row>
    <row r="4" spans="1:17" s="44" customFormat="1" x14ac:dyDescent="0.2">
      <c r="A4" s="44" t="s">
        <v>9</v>
      </c>
      <c r="B4" s="45"/>
      <c r="C4" s="58">
        <f>(C3-C2)/C2</f>
        <v>-2.0348903505567929E-2</v>
      </c>
      <c r="D4" s="58">
        <f t="shared" ref="D4:N4" si="0">(D3-D2)/D2</f>
        <v>2.8958936111078942E-2</v>
      </c>
      <c r="E4" s="58">
        <f t="shared" si="0"/>
        <v>3.3367620277712458E-2</v>
      </c>
      <c r="F4" s="58">
        <f t="shared" si="0"/>
        <v>3.7504845276305016E-2</v>
      </c>
      <c r="G4" s="58">
        <f t="shared" si="0"/>
        <v>3.4474042903852391E-3</v>
      </c>
      <c r="H4" s="58">
        <f t="shared" si="0"/>
        <v>4.8703209184220109E-2</v>
      </c>
      <c r="I4" s="58">
        <f t="shared" si="0"/>
        <v>-6.9723075829973183E-2</v>
      </c>
      <c r="J4" s="58">
        <f t="shared" si="0"/>
        <v>9.1810453154925434E-2</v>
      </c>
      <c r="K4" s="58">
        <f t="shared" si="0"/>
        <v>3.3697682445464741E-2</v>
      </c>
      <c r="L4" s="58">
        <f t="shared" si="0"/>
        <v>2.6892337805591127E-2</v>
      </c>
      <c r="M4" s="58">
        <f t="shared" si="0"/>
        <v>3.3483519089400157E-2</v>
      </c>
      <c r="N4" s="58">
        <f t="shared" si="0"/>
        <v>6.1276307001263436E-2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343</v>
      </c>
      <c r="B6" s="19">
        <v>2024</v>
      </c>
      <c r="C6" s="7">
        <v>188433097</v>
      </c>
      <c r="D6" s="7">
        <v>145479449</v>
      </c>
      <c r="E6" s="7">
        <v>31621580</v>
      </c>
      <c r="F6" s="7">
        <v>9027070</v>
      </c>
      <c r="G6" s="7">
        <v>9761630</v>
      </c>
      <c r="H6" s="7">
        <v>5272980</v>
      </c>
      <c r="I6" s="7">
        <v>525670</v>
      </c>
      <c r="J6" s="7">
        <v>1707640</v>
      </c>
      <c r="K6" s="7">
        <v>57916570</v>
      </c>
      <c r="L6" s="7">
        <v>87562879</v>
      </c>
      <c r="M6" s="20">
        <v>6.9512999999999998</v>
      </c>
      <c r="N6" s="7">
        <v>608675.84079269995</v>
      </c>
    </row>
    <row r="7" spans="1:17" s="21" customFormat="1" x14ac:dyDescent="0.2">
      <c r="A7" s="8" t="s">
        <v>343</v>
      </c>
      <c r="B7" s="19">
        <v>2025</v>
      </c>
      <c r="C7" s="7">
        <v>187364565</v>
      </c>
      <c r="D7" s="7">
        <v>150793259</v>
      </c>
      <c r="E7" s="7">
        <v>32025485</v>
      </c>
      <c r="F7" s="7">
        <v>9464840</v>
      </c>
      <c r="G7" s="7">
        <v>10017120</v>
      </c>
      <c r="H7" s="7">
        <v>5799496</v>
      </c>
      <c r="I7" s="7">
        <v>497828</v>
      </c>
      <c r="J7" s="7">
        <v>2180329</v>
      </c>
      <c r="K7" s="7">
        <v>59985098</v>
      </c>
      <c r="L7" s="7">
        <v>90808161</v>
      </c>
      <c r="M7" s="20">
        <v>6.9017999999999997</v>
      </c>
      <c r="N7" s="7">
        <v>626739.76558979996</v>
      </c>
    </row>
    <row r="8" spans="1:17" s="44" customFormat="1" x14ac:dyDescent="0.2">
      <c r="A8" s="44" t="s">
        <v>9</v>
      </c>
      <c r="B8" s="45"/>
      <c r="C8" s="58">
        <f>(C7-C6)/C6</f>
        <v>-5.6706174075141372E-3</v>
      </c>
      <c r="D8" s="58">
        <f t="shared" ref="D8:N8" si="1">(D7-D6)/D6</f>
        <v>3.6526190032517926E-2</v>
      </c>
      <c r="E8" s="58">
        <f t="shared" si="1"/>
        <v>1.2773080914995393E-2</v>
      </c>
      <c r="F8" s="58">
        <f t="shared" si="1"/>
        <v>4.8495248181303567E-2</v>
      </c>
      <c r="G8" s="58">
        <f t="shared" si="1"/>
        <v>2.6172883012365762E-2</v>
      </c>
      <c r="H8" s="58">
        <f t="shared" si="1"/>
        <v>9.9851696763499961E-2</v>
      </c>
      <c r="I8" s="58">
        <f t="shared" si="1"/>
        <v>-5.2964787794624005E-2</v>
      </c>
      <c r="J8" s="58">
        <f t="shared" si="1"/>
        <v>0.27680834367899559</v>
      </c>
      <c r="K8" s="58">
        <f t="shared" si="1"/>
        <v>3.5715650978640483E-2</v>
      </c>
      <c r="L8" s="58">
        <f t="shared" si="1"/>
        <v>3.706230353618227E-2</v>
      </c>
      <c r="M8" s="58">
        <f t="shared" si="1"/>
        <v>-7.1209701782400563E-3</v>
      </c>
      <c r="N8" s="58">
        <f t="shared" si="1"/>
        <v>2.9677413799724217E-2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344</v>
      </c>
      <c r="B10" s="19">
        <v>2024</v>
      </c>
      <c r="C10" s="7">
        <v>1451979926</v>
      </c>
      <c r="D10" s="7">
        <v>1224337375</v>
      </c>
      <c r="E10" s="7">
        <v>347621436</v>
      </c>
      <c r="F10" s="7">
        <v>78157288</v>
      </c>
      <c r="G10" s="7">
        <v>41052850</v>
      </c>
      <c r="H10" s="7">
        <v>26825065</v>
      </c>
      <c r="I10" s="7">
        <v>1710080</v>
      </c>
      <c r="J10" s="7">
        <v>14785135</v>
      </c>
      <c r="K10" s="7">
        <v>510151854</v>
      </c>
      <c r="L10" s="7">
        <v>714185521</v>
      </c>
      <c r="M10" s="20">
        <v>6.4</v>
      </c>
      <c r="N10" s="7">
        <v>4570787.334400001</v>
      </c>
    </row>
    <row r="11" spans="1:17" s="21" customFormat="1" x14ac:dyDescent="0.2">
      <c r="A11" s="8" t="s">
        <v>344</v>
      </c>
      <c r="B11" s="19">
        <v>2025</v>
      </c>
      <c r="C11" s="7">
        <v>1436132218</v>
      </c>
      <c r="D11" s="7">
        <v>1251340770</v>
      </c>
      <c r="E11" s="7">
        <v>340757527</v>
      </c>
      <c r="F11" s="7">
        <v>78444849</v>
      </c>
      <c r="G11" s="7">
        <v>41244420</v>
      </c>
      <c r="H11" s="7">
        <v>28698382</v>
      </c>
      <c r="I11" s="7">
        <v>1940970</v>
      </c>
      <c r="J11" s="7">
        <v>17049323</v>
      </c>
      <c r="K11" s="7">
        <v>508135471</v>
      </c>
      <c r="L11" s="7">
        <v>743205299</v>
      </c>
      <c r="M11" s="20">
        <v>6.2397</v>
      </c>
      <c r="N11" s="7">
        <v>4637378.1041703001</v>
      </c>
    </row>
    <row r="12" spans="1:17" s="44" customFormat="1" x14ac:dyDescent="0.2">
      <c r="A12" s="44" t="s">
        <v>9</v>
      </c>
      <c r="B12" s="45"/>
      <c r="C12" s="58">
        <f>(C11-C10)/C10</f>
        <v>-1.0914550343446001E-2</v>
      </c>
      <c r="D12" s="58">
        <f t="shared" ref="D12:N12" si="2">(D11-D10)/D10</f>
        <v>2.2055517989884119E-2</v>
      </c>
      <c r="E12" s="58">
        <f t="shared" si="2"/>
        <v>-1.9745355979715818E-2</v>
      </c>
      <c r="F12" s="58">
        <f t="shared" si="2"/>
        <v>3.679260211792405E-3</v>
      </c>
      <c r="G12" s="58">
        <f t="shared" si="2"/>
        <v>4.666423890180584E-3</v>
      </c>
      <c r="H12" s="58">
        <f t="shared" si="2"/>
        <v>6.9834574492177379E-2</v>
      </c>
      <c r="I12" s="58">
        <f t="shared" si="2"/>
        <v>0.13501707522455089</v>
      </c>
      <c r="J12" s="58">
        <f t="shared" si="2"/>
        <v>0.15313948773548566</v>
      </c>
      <c r="K12" s="58">
        <f t="shared" si="2"/>
        <v>-3.9525152838119455E-3</v>
      </c>
      <c r="L12" s="58">
        <f t="shared" si="2"/>
        <v>4.0633388869836806E-2</v>
      </c>
      <c r="M12" s="58">
        <f t="shared" si="2"/>
        <v>-2.5046875000000052E-2</v>
      </c>
      <c r="N12" s="58">
        <f t="shared" si="2"/>
        <v>1.4568774457987408E-2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345</v>
      </c>
      <c r="B14" s="19">
        <v>2024</v>
      </c>
      <c r="C14" s="7">
        <v>95616461</v>
      </c>
      <c r="D14" s="7">
        <v>66349372</v>
      </c>
      <c r="E14" s="7">
        <v>1591660</v>
      </c>
      <c r="F14" s="7">
        <v>1831715</v>
      </c>
      <c r="G14" s="7">
        <v>5611750</v>
      </c>
      <c r="H14" s="7">
        <v>3003010</v>
      </c>
      <c r="I14" s="7">
        <v>118730</v>
      </c>
      <c r="J14" s="7">
        <v>786347</v>
      </c>
      <c r="K14" s="7">
        <v>12943212</v>
      </c>
      <c r="L14" s="7">
        <v>53406160</v>
      </c>
      <c r="M14" s="20">
        <v>5.5</v>
      </c>
      <c r="N14" s="7">
        <v>293733.88</v>
      </c>
    </row>
    <row r="15" spans="1:17" s="21" customFormat="1" x14ac:dyDescent="0.2">
      <c r="A15" s="8" t="s">
        <v>345</v>
      </c>
      <c r="B15" s="19">
        <v>2025</v>
      </c>
      <c r="C15" s="7">
        <v>92712050</v>
      </c>
      <c r="D15" s="7">
        <v>68489887</v>
      </c>
      <c r="E15" s="7">
        <v>1618290</v>
      </c>
      <c r="F15" s="7">
        <v>1848745</v>
      </c>
      <c r="G15" s="7">
        <v>5829163</v>
      </c>
      <c r="H15" s="7">
        <v>3244334</v>
      </c>
      <c r="I15" s="7">
        <v>149768</v>
      </c>
      <c r="J15" s="7">
        <v>817369</v>
      </c>
      <c r="K15" s="7">
        <v>13507669</v>
      </c>
      <c r="L15" s="7">
        <v>54982218</v>
      </c>
      <c r="M15" s="20">
        <v>6.5</v>
      </c>
      <c r="N15" s="7">
        <v>357384.41700000002</v>
      </c>
    </row>
    <row r="16" spans="1:17" s="44" customFormat="1" x14ac:dyDescent="0.2">
      <c r="A16" s="44" t="s">
        <v>9</v>
      </c>
      <c r="B16" s="45"/>
      <c r="C16" s="58">
        <f>(C15-C14)/C14</f>
        <v>-3.037563793539692E-2</v>
      </c>
      <c r="D16" s="58">
        <f t="shared" ref="D16:N16" si="3">(D15-D14)/D14</f>
        <v>3.2261269933346166E-2</v>
      </c>
      <c r="E16" s="58">
        <f t="shared" si="3"/>
        <v>1.6730960129675936E-2</v>
      </c>
      <c r="F16" s="58">
        <f t="shared" si="3"/>
        <v>9.2972978874988742E-3</v>
      </c>
      <c r="G16" s="58">
        <f t="shared" si="3"/>
        <v>3.8742460016928763E-2</v>
      </c>
      <c r="H16" s="58">
        <f t="shared" si="3"/>
        <v>8.0360704759557908E-2</v>
      </c>
      <c r="I16" s="58">
        <f t="shared" si="3"/>
        <v>0.2614166596479407</v>
      </c>
      <c r="J16" s="58">
        <f t="shared" si="3"/>
        <v>3.9450776819902666E-2</v>
      </c>
      <c r="K16" s="58">
        <f t="shared" si="3"/>
        <v>4.3610272318803094E-2</v>
      </c>
      <c r="L16" s="58">
        <f t="shared" si="3"/>
        <v>2.9510790515551014E-2</v>
      </c>
      <c r="M16" s="58">
        <f t="shared" si="3"/>
        <v>0.18181818181818182</v>
      </c>
      <c r="N16" s="58">
        <f t="shared" si="3"/>
        <v>0.2166945706092876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346</v>
      </c>
      <c r="B18" s="19">
        <v>2024</v>
      </c>
      <c r="C18" s="7">
        <v>171884529</v>
      </c>
      <c r="D18" s="7">
        <v>129412021</v>
      </c>
      <c r="E18" s="7">
        <v>3547170</v>
      </c>
      <c r="F18" s="7">
        <v>2826300</v>
      </c>
      <c r="G18" s="7">
        <v>7159300</v>
      </c>
      <c r="H18" s="7">
        <v>5460240</v>
      </c>
      <c r="I18" s="7">
        <v>143770</v>
      </c>
      <c r="J18" s="7">
        <v>2737654</v>
      </c>
      <c r="K18" s="7">
        <v>21874434</v>
      </c>
      <c r="L18" s="7">
        <v>107537587</v>
      </c>
      <c r="M18" s="20">
        <v>5.1159999999999997</v>
      </c>
      <c r="N18" s="7">
        <v>550162.29509200004</v>
      </c>
    </row>
    <row r="19" spans="1:14" s="21" customFormat="1" x14ac:dyDescent="0.2">
      <c r="A19" s="8" t="s">
        <v>346</v>
      </c>
      <c r="B19" s="19">
        <v>2025</v>
      </c>
      <c r="C19" s="7">
        <v>171249995</v>
      </c>
      <c r="D19" s="7">
        <v>137412203</v>
      </c>
      <c r="E19" s="7">
        <v>3691930</v>
      </c>
      <c r="F19" s="7">
        <v>2751070</v>
      </c>
      <c r="G19" s="7">
        <v>7187660</v>
      </c>
      <c r="H19" s="7">
        <v>5784242</v>
      </c>
      <c r="I19" s="7">
        <v>103458</v>
      </c>
      <c r="J19" s="7">
        <v>3125266</v>
      </c>
      <c r="K19" s="7">
        <v>22643626</v>
      </c>
      <c r="L19" s="7">
        <v>114768577</v>
      </c>
      <c r="M19" s="20">
        <v>5.5</v>
      </c>
      <c r="N19" s="7">
        <v>631227.17350000003</v>
      </c>
    </row>
    <row r="20" spans="1:14" s="44" customFormat="1" x14ac:dyDescent="0.2">
      <c r="A20" s="44" t="s">
        <v>9</v>
      </c>
      <c r="B20" s="45"/>
      <c r="C20" s="58">
        <f>(C19-C18)/C18</f>
        <v>-3.6916295125083653E-3</v>
      </c>
      <c r="D20" s="58">
        <f t="shared" ref="D20:N20" si="4">(D19-D18)/D18</f>
        <v>6.1819465751176236E-2</v>
      </c>
      <c r="E20" s="58">
        <f t="shared" si="4"/>
        <v>4.0809997829255436E-2</v>
      </c>
      <c r="F20" s="58">
        <f t="shared" si="4"/>
        <v>-2.6617839578247177E-2</v>
      </c>
      <c r="G20" s="58">
        <f t="shared" si="4"/>
        <v>3.9612811308368133E-3</v>
      </c>
      <c r="H20" s="58">
        <f t="shared" si="4"/>
        <v>5.9338417358943928E-2</v>
      </c>
      <c r="I20" s="58">
        <f t="shared" si="4"/>
        <v>-0.28039229324615705</v>
      </c>
      <c r="J20" s="58">
        <f t="shared" si="4"/>
        <v>0.14158545966729177</v>
      </c>
      <c r="K20" s="58">
        <f t="shared" si="4"/>
        <v>3.5163972699819343E-2</v>
      </c>
      <c r="L20" s="58">
        <f t="shared" si="4"/>
        <v>6.7241512495533312E-2</v>
      </c>
      <c r="M20" s="58">
        <f t="shared" si="4"/>
        <v>7.5058639562158011E-2</v>
      </c>
      <c r="N20" s="58">
        <f t="shared" si="4"/>
        <v>0.14734720850770777</v>
      </c>
    </row>
    <row r="22" spans="1:14" ht="15" x14ac:dyDescent="0.25">
      <c r="A22" s="1" t="s">
        <v>10</v>
      </c>
      <c r="B22" s="19">
        <v>2024</v>
      </c>
      <c r="C22" s="13">
        <f>C2+C6+C10+C14+C18</f>
        <v>2137547418</v>
      </c>
      <c r="D22" s="13">
        <f t="shared" ref="D22:N22" si="5">D2+D6+D10+D14+D18</f>
        <v>1744141821</v>
      </c>
      <c r="E22" s="13">
        <f t="shared" si="5"/>
        <v>409820100</v>
      </c>
      <c r="F22" s="13">
        <f t="shared" si="5"/>
        <v>102022391</v>
      </c>
      <c r="G22" s="13">
        <f t="shared" si="5"/>
        <v>72250020</v>
      </c>
      <c r="H22" s="13">
        <f t="shared" si="5"/>
        <v>46478749</v>
      </c>
      <c r="I22" s="13">
        <f t="shared" si="5"/>
        <v>3061220</v>
      </c>
      <c r="J22" s="13">
        <f t="shared" si="5"/>
        <v>23478506</v>
      </c>
      <c r="K22" s="13">
        <f t="shared" si="5"/>
        <v>657110986</v>
      </c>
      <c r="L22" s="13">
        <f t="shared" si="5"/>
        <v>1087030835</v>
      </c>
      <c r="M22" s="13"/>
      <c r="N22" s="13">
        <f t="shared" si="5"/>
        <v>7072031.8448767001</v>
      </c>
    </row>
    <row r="23" spans="1:14" ht="15" x14ac:dyDescent="0.25">
      <c r="A23" s="1"/>
      <c r="B23" s="19">
        <v>2025</v>
      </c>
      <c r="C23" s="13">
        <f>C3+C7+C11+C15+C19</f>
        <v>2112419445</v>
      </c>
      <c r="D23" s="13">
        <f t="shared" ref="D23:N23" si="6">D3+D7+D11+D15+D19</f>
        <v>1791770735</v>
      </c>
      <c r="E23" s="13">
        <f t="shared" si="6"/>
        <v>404380300</v>
      </c>
      <c r="F23" s="13">
        <f t="shared" si="6"/>
        <v>103071322</v>
      </c>
      <c r="G23" s="13">
        <f t="shared" si="6"/>
        <v>72972723</v>
      </c>
      <c r="H23" s="13">
        <f t="shared" si="6"/>
        <v>49732107</v>
      </c>
      <c r="I23" s="13">
        <f t="shared" si="6"/>
        <v>3215742</v>
      </c>
      <c r="J23" s="13">
        <f t="shared" si="6"/>
        <v>26951840</v>
      </c>
      <c r="K23" s="13">
        <f t="shared" si="6"/>
        <v>660324034</v>
      </c>
      <c r="L23" s="13">
        <f t="shared" si="6"/>
        <v>1131446701</v>
      </c>
      <c r="M23" s="13"/>
      <c r="N23" s="13">
        <f t="shared" si="6"/>
        <v>7365660.7325745001</v>
      </c>
    </row>
    <row r="24" spans="1:14" s="44" customFormat="1" ht="15" x14ac:dyDescent="0.25">
      <c r="A24" s="48" t="s">
        <v>9</v>
      </c>
      <c r="B24" s="49"/>
      <c r="C24" s="58">
        <f t="shared" ref="C24:L24" si="7">(C23-C22)/C22</f>
        <v>-1.1755516059386899E-2</v>
      </c>
      <c r="D24" s="58">
        <f t="shared" si="7"/>
        <v>2.7307936445610866E-2</v>
      </c>
      <c r="E24" s="58">
        <f t="shared" si="7"/>
        <v>-1.3273629087494732E-2</v>
      </c>
      <c r="F24" s="58">
        <f t="shared" si="7"/>
        <v>1.0281380290332541E-2</v>
      </c>
      <c r="G24" s="58">
        <f t="shared" si="7"/>
        <v>1.0002806919638223E-2</v>
      </c>
      <c r="H24" s="58">
        <f t="shared" si="7"/>
        <v>6.9996677406270122E-2</v>
      </c>
      <c r="I24" s="58">
        <f t="shared" si="7"/>
        <v>5.047726069998236E-2</v>
      </c>
      <c r="J24" s="58">
        <f t="shared" si="7"/>
        <v>0.14793675543069051</v>
      </c>
      <c r="K24" s="58">
        <f t="shared" si="7"/>
        <v>4.8896580158530479E-3</v>
      </c>
      <c r="L24" s="58">
        <f t="shared" si="7"/>
        <v>4.085980320880226E-2</v>
      </c>
      <c r="M24" s="58"/>
      <c r="N24" s="58">
        <f t="shared" ref="N24" si="8">(N23-N22)/N22</f>
        <v>4.1519734941595055E-2</v>
      </c>
    </row>
    <row r="26" spans="1:14" ht="15" x14ac:dyDescent="0.25">
      <c r="K26" s="15" t="s">
        <v>465</v>
      </c>
      <c r="L26" s="16">
        <v>2024</v>
      </c>
      <c r="M26" s="23">
        <f>(M2+M6+M10+M14+M18)/5</f>
        <v>6.4802599999999995</v>
      </c>
    </row>
    <row r="27" spans="1:14" ht="15" x14ac:dyDescent="0.25">
      <c r="K27" s="15"/>
      <c r="L27" s="16">
        <v>2025</v>
      </c>
      <c r="M27" s="23">
        <f>(M3+M7+M11+M15+M19)/5</f>
        <v>6.7715800000000002</v>
      </c>
    </row>
    <row r="28" spans="1:14" s="44" customFormat="1" ht="15" x14ac:dyDescent="0.25">
      <c r="B28" s="49"/>
      <c r="J28" s="46"/>
      <c r="K28" s="48" t="s">
        <v>466</v>
      </c>
      <c r="L28" s="48"/>
      <c r="M28" s="58">
        <f t="shared" ref="M28" si="9">(M27-M26)/M26</f>
        <v>4.4954986374003622E-2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tabColor rgb="FF92D050"/>
    <pageSetUpPr fitToPage="1"/>
  </sheetPr>
  <dimension ref="A1:Q140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4" sqref="N14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347</v>
      </c>
      <c r="B2" s="19">
        <v>2024</v>
      </c>
      <c r="C2" s="7">
        <v>5596316879</v>
      </c>
      <c r="D2" s="7">
        <v>4178169621</v>
      </c>
      <c r="E2" s="7">
        <v>339465831</v>
      </c>
      <c r="F2" s="7">
        <v>324330554</v>
      </c>
      <c r="G2" s="7">
        <v>91357844</v>
      </c>
      <c r="H2" s="7">
        <v>86758464</v>
      </c>
      <c r="I2" s="7">
        <v>10145357</v>
      </c>
      <c r="J2" s="7">
        <v>53418578</v>
      </c>
      <c r="K2" s="7">
        <v>905476628</v>
      </c>
      <c r="L2" s="7">
        <v>3272692993</v>
      </c>
      <c r="M2" s="20">
        <v>7.5</v>
      </c>
      <c r="N2" s="7">
        <v>24545197.447500002</v>
      </c>
    </row>
    <row r="3" spans="1:17" s="21" customFormat="1" x14ac:dyDescent="0.2">
      <c r="A3" s="8" t="s">
        <v>347</v>
      </c>
      <c r="B3" s="19">
        <v>2025</v>
      </c>
      <c r="C3" s="7">
        <v>5845286512</v>
      </c>
      <c r="D3" s="7">
        <v>4500050478</v>
      </c>
      <c r="E3" s="7">
        <v>353075789</v>
      </c>
      <c r="F3" s="7">
        <v>363725026</v>
      </c>
      <c r="G3" s="7">
        <v>90936697</v>
      </c>
      <c r="H3" s="7">
        <v>89409428</v>
      </c>
      <c r="I3" s="7">
        <v>9421743</v>
      </c>
      <c r="J3" s="7">
        <v>60997888</v>
      </c>
      <c r="K3" s="7">
        <v>967566571</v>
      </c>
      <c r="L3" s="7">
        <v>3532483907</v>
      </c>
      <c r="M3" s="20">
        <v>7.5</v>
      </c>
      <c r="N3" s="7">
        <v>26493629.302499998</v>
      </c>
    </row>
    <row r="4" spans="1:17" s="44" customFormat="1" x14ac:dyDescent="0.2">
      <c r="A4" s="44" t="s">
        <v>9</v>
      </c>
      <c r="B4" s="45"/>
      <c r="C4" s="58">
        <f>(C3-C2)/C2</f>
        <v>4.4488122882078138E-2</v>
      </c>
      <c r="D4" s="58">
        <f t="shared" ref="D4:N4" si="0">(D3-D2)/D2</f>
        <v>7.703872417773247E-2</v>
      </c>
      <c r="E4" s="58">
        <f t="shared" si="0"/>
        <v>4.0092276621501853E-2</v>
      </c>
      <c r="F4" s="58">
        <f t="shared" si="0"/>
        <v>0.12146395556676415</v>
      </c>
      <c r="G4" s="58">
        <f t="shared" si="0"/>
        <v>-4.6098614148556306E-3</v>
      </c>
      <c r="H4" s="58">
        <f t="shared" si="0"/>
        <v>3.0555681575920937E-2</v>
      </c>
      <c r="I4" s="58">
        <f t="shared" si="0"/>
        <v>-7.1324646338221512E-2</v>
      </c>
      <c r="J4" s="58">
        <f t="shared" si="0"/>
        <v>0.14188528193318811</v>
      </c>
      <c r="K4" s="58">
        <f t="shared" si="0"/>
        <v>6.8571557873495989E-2</v>
      </c>
      <c r="L4" s="58">
        <f t="shared" si="0"/>
        <v>7.9381388524884466E-2</v>
      </c>
      <c r="M4" s="58">
        <f t="shared" si="0"/>
        <v>0</v>
      </c>
      <c r="N4" s="58">
        <f t="shared" si="0"/>
        <v>7.9381388524884328E-2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348</v>
      </c>
      <c r="B6" s="19">
        <v>2024</v>
      </c>
      <c r="C6" s="7">
        <v>3101825276</v>
      </c>
      <c r="D6" s="7">
        <v>2280839136</v>
      </c>
      <c r="E6" s="7">
        <v>22503900</v>
      </c>
      <c r="F6" s="7">
        <v>37402</v>
      </c>
      <c r="G6" s="7">
        <v>55300000</v>
      </c>
      <c r="H6" s="7">
        <v>55225713</v>
      </c>
      <c r="I6" s="7">
        <v>4114466</v>
      </c>
      <c r="J6" s="7">
        <v>25315186</v>
      </c>
      <c r="K6" s="7">
        <v>162496667</v>
      </c>
      <c r="L6" s="7">
        <v>2118342469</v>
      </c>
      <c r="M6" s="20">
        <v>2.5</v>
      </c>
      <c r="N6" s="7">
        <v>5295856.1725000003</v>
      </c>
    </row>
    <row r="7" spans="1:17" s="21" customFormat="1" x14ac:dyDescent="0.2">
      <c r="A7" s="8" t="s">
        <v>348</v>
      </c>
      <c r="B7" s="19">
        <v>2025</v>
      </c>
      <c r="C7" s="7">
        <v>3176811758</v>
      </c>
      <c r="D7" s="7">
        <v>2426407138</v>
      </c>
      <c r="E7" s="7">
        <v>23916701</v>
      </c>
      <c r="F7" s="7">
        <v>89</v>
      </c>
      <c r="G7" s="7">
        <v>55300000</v>
      </c>
      <c r="H7" s="7">
        <v>56852512</v>
      </c>
      <c r="I7" s="7">
        <v>4073339</v>
      </c>
      <c r="J7" s="7">
        <v>30002628</v>
      </c>
      <c r="K7" s="7">
        <v>170145269</v>
      </c>
      <c r="L7" s="7">
        <v>2256261869</v>
      </c>
      <c r="M7" s="20">
        <v>2.5</v>
      </c>
      <c r="N7" s="7">
        <v>5640654.6725000003</v>
      </c>
    </row>
    <row r="8" spans="1:17" s="44" customFormat="1" x14ac:dyDescent="0.2">
      <c r="A8" s="44" t="s">
        <v>9</v>
      </c>
      <c r="B8" s="45"/>
      <c r="C8" s="58">
        <f>(C7-C6)/C6</f>
        <v>2.4174953560472567E-2</v>
      </c>
      <c r="D8" s="58">
        <f t="shared" ref="D8:N8" si="1">(D7-D6)/D6</f>
        <v>6.3822125682782047E-2</v>
      </c>
      <c r="E8" s="58">
        <f t="shared" si="1"/>
        <v>6.2780273641457704E-2</v>
      </c>
      <c r="F8" s="58">
        <f t="shared" si="1"/>
        <v>-0.99762044810437944</v>
      </c>
      <c r="G8" s="58">
        <f t="shared" si="1"/>
        <v>0</v>
      </c>
      <c r="H8" s="58">
        <f t="shared" si="1"/>
        <v>2.9457274729979492E-2</v>
      </c>
      <c r="I8" s="58">
        <f t="shared" si="1"/>
        <v>-9.9957078269695271E-3</v>
      </c>
      <c r="J8" s="58">
        <f t="shared" si="1"/>
        <v>0.18516324549225116</v>
      </c>
      <c r="K8" s="58">
        <f t="shared" si="1"/>
        <v>4.7069285427251258E-2</v>
      </c>
      <c r="L8" s="58">
        <f t="shared" si="1"/>
        <v>6.5107225115071804E-2</v>
      </c>
      <c r="M8" s="58">
        <f t="shared" si="1"/>
        <v>0</v>
      </c>
      <c r="N8" s="58">
        <f t="shared" si="1"/>
        <v>6.510722511507179E-2</v>
      </c>
    </row>
    <row r="10" spans="1:17" ht="15" x14ac:dyDescent="0.25">
      <c r="A10" s="1" t="s">
        <v>10</v>
      </c>
      <c r="B10" s="19">
        <v>2024</v>
      </c>
      <c r="C10" s="13">
        <f>C2+C6</f>
        <v>8698142155</v>
      </c>
      <c r="D10" s="13">
        <f t="shared" ref="D10:N10" si="2">D2+D6</f>
        <v>6459008757</v>
      </c>
      <c r="E10" s="13">
        <f t="shared" si="2"/>
        <v>361969731</v>
      </c>
      <c r="F10" s="13">
        <f t="shared" si="2"/>
        <v>324367956</v>
      </c>
      <c r="G10" s="13">
        <f t="shared" si="2"/>
        <v>146657844</v>
      </c>
      <c r="H10" s="13">
        <f t="shared" si="2"/>
        <v>141984177</v>
      </c>
      <c r="I10" s="13">
        <f t="shared" si="2"/>
        <v>14259823</v>
      </c>
      <c r="J10" s="13">
        <f t="shared" si="2"/>
        <v>78733764</v>
      </c>
      <c r="K10" s="13">
        <f t="shared" si="2"/>
        <v>1067973295</v>
      </c>
      <c r="L10" s="13">
        <f t="shared" si="2"/>
        <v>5391035462</v>
      </c>
      <c r="M10" s="13"/>
      <c r="N10" s="13">
        <f t="shared" si="2"/>
        <v>29841053.620000001</v>
      </c>
    </row>
    <row r="11" spans="1:17" ht="15" x14ac:dyDescent="0.25">
      <c r="A11" s="1"/>
      <c r="B11" s="19">
        <v>2025</v>
      </c>
      <c r="C11" s="13">
        <f>C3+C7</f>
        <v>9022098270</v>
      </c>
      <c r="D11" s="13">
        <f t="shared" ref="D11:N11" si="3">D3+D7</f>
        <v>6926457616</v>
      </c>
      <c r="E11" s="13">
        <f t="shared" si="3"/>
        <v>376992490</v>
      </c>
      <c r="F11" s="13">
        <f t="shared" si="3"/>
        <v>363725115</v>
      </c>
      <c r="G11" s="13">
        <f t="shared" si="3"/>
        <v>146236697</v>
      </c>
      <c r="H11" s="13">
        <f t="shared" si="3"/>
        <v>146261940</v>
      </c>
      <c r="I11" s="13">
        <f t="shared" si="3"/>
        <v>13495082</v>
      </c>
      <c r="J11" s="13">
        <f t="shared" si="3"/>
        <v>91000516</v>
      </c>
      <c r="K11" s="13">
        <f t="shared" si="3"/>
        <v>1137711840</v>
      </c>
      <c r="L11" s="13">
        <f t="shared" si="3"/>
        <v>5788745776</v>
      </c>
      <c r="M11" s="13"/>
      <c r="N11" s="13">
        <f t="shared" si="3"/>
        <v>32134283.974999998</v>
      </c>
    </row>
    <row r="12" spans="1:17" s="44" customFormat="1" x14ac:dyDescent="0.2">
      <c r="A12" s="44" t="s">
        <v>9</v>
      </c>
      <c r="B12" s="49"/>
      <c r="C12" s="58">
        <f t="shared" ref="C12:L12" si="4">(C11-C10)/C10</f>
        <v>3.7244288404021837E-2</v>
      </c>
      <c r="D12" s="58">
        <f t="shared" si="4"/>
        <v>7.2371609419695976E-2</v>
      </c>
      <c r="E12" s="58">
        <f t="shared" si="4"/>
        <v>4.1502804553566384E-2</v>
      </c>
      <c r="F12" s="58">
        <f t="shared" si="4"/>
        <v>0.12133491694228883</v>
      </c>
      <c r="G12" s="58">
        <f t="shared" si="4"/>
        <v>-2.8716295597526987E-3</v>
      </c>
      <c r="H12" s="58">
        <f t="shared" si="4"/>
        <v>3.0128448749609613E-2</v>
      </c>
      <c r="I12" s="58">
        <f t="shared" si="4"/>
        <v>-5.362906678434929E-2</v>
      </c>
      <c r="J12" s="58">
        <f t="shared" si="4"/>
        <v>0.15580040095631653</v>
      </c>
      <c r="K12" s="58">
        <f t="shared" si="4"/>
        <v>6.5299895911723152E-2</v>
      </c>
      <c r="L12" s="58">
        <f t="shared" si="4"/>
        <v>7.3772527894382448E-2</v>
      </c>
      <c r="M12" s="58"/>
      <c r="N12" s="58">
        <f t="shared" ref="N12" si="5">(N11-N10)/N10</f>
        <v>7.6848169779871078E-2</v>
      </c>
    </row>
    <row r="14" spans="1:17" ht="15" x14ac:dyDescent="0.25">
      <c r="K14" s="15" t="s">
        <v>465</v>
      </c>
      <c r="L14" s="16">
        <v>2024</v>
      </c>
      <c r="M14" s="23">
        <f>(M2+M6)/2</f>
        <v>5</v>
      </c>
    </row>
    <row r="15" spans="1:17" ht="15" x14ac:dyDescent="0.25">
      <c r="K15" s="15"/>
      <c r="L15" s="16">
        <v>2025</v>
      </c>
      <c r="M15" s="23">
        <f>(M3+M7)/2</f>
        <v>5</v>
      </c>
    </row>
    <row r="16" spans="1:17" s="44" customFormat="1" ht="15" x14ac:dyDescent="0.25">
      <c r="B16" s="49"/>
      <c r="J16" s="46"/>
      <c r="K16" s="48" t="s">
        <v>466</v>
      </c>
      <c r="L16" s="48"/>
      <c r="M16" s="58">
        <f t="shared" ref="M16" si="6">(M15-M14)/M14</f>
        <v>0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18" sqref="M18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349</v>
      </c>
      <c r="B2" s="19">
        <v>2024</v>
      </c>
      <c r="C2" s="7">
        <v>7769916930</v>
      </c>
      <c r="D2" s="7">
        <v>5831438509</v>
      </c>
      <c r="E2" s="7">
        <v>795201731</v>
      </c>
      <c r="F2" s="7">
        <v>208004844</v>
      </c>
      <c r="G2" s="7">
        <v>203833602</v>
      </c>
      <c r="H2" s="7">
        <v>147824131</v>
      </c>
      <c r="I2" s="7">
        <v>0</v>
      </c>
      <c r="J2" s="7">
        <v>55323428</v>
      </c>
      <c r="K2" s="7">
        <v>1410187736</v>
      </c>
      <c r="L2" s="7">
        <v>4421250773</v>
      </c>
      <c r="M2" s="20">
        <v>6.9</v>
      </c>
      <c r="N2" s="7">
        <v>30506630.333700001</v>
      </c>
    </row>
    <row r="3" spans="1:17" s="21" customFormat="1" x14ac:dyDescent="0.2">
      <c r="A3" s="8" t="s">
        <v>349</v>
      </c>
      <c r="B3" s="19">
        <v>2025</v>
      </c>
      <c r="C3" s="7">
        <v>8240263505</v>
      </c>
      <c r="D3" s="7">
        <v>6376404924</v>
      </c>
      <c r="E3" s="7">
        <v>821339689</v>
      </c>
      <c r="F3" s="7">
        <v>228560914</v>
      </c>
      <c r="G3" s="7">
        <v>209245476</v>
      </c>
      <c r="H3" s="7">
        <v>161819993</v>
      </c>
      <c r="I3" s="7">
        <v>0</v>
      </c>
      <c r="J3" s="7">
        <v>59273482</v>
      </c>
      <c r="K3" s="7">
        <v>1480239554</v>
      </c>
      <c r="L3" s="7">
        <v>4896165370</v>
      </c>
      <c r="M3" s="20">
        <v>6.9</v>
      </c>
      <c r="N3" s="7">
        <v>33783541.053000003</v>
      </c>
    </row>
    <row r="4" spans="1:17" s="44" customFormat="1" x14ac:dyDescent="0.2">
      <c r="A4" s="44" t="s">
        <v>9</v>
      </c>
      <c r="B4" s="45"/>
      <c r="C4" s="58">
        <f>(C3-C2)/C2</f>
        <v>6.0534311915738846E-2</v>
      </c>
      <c r="D4" s="58">
        <f t="shared" ref="D4:N4" si="0">(D3-D2)/D2</f>
        <v>9.3453170115559217E-2</v>
      </c>
      <c r="E4" s="58">
        <f t="shared" si="0"/>
        <v>3.2869593942068516E-2</v>
      </c>
      <c r="F4" s="58">
        <f t="shared" si="0"/>
        <v>9.8824958134148072E-2</v>
      </c>
      <c r="G4" s="58">
        <f t="shared" si="0"/>
        <v>2.6550450695562944E-2</v>
      </c>
      <c r="H4" s="58">
        <f t="shared" si="0"/>
        <v>9.4679142744292538E-2</v>
      </c>
      <c r="I4" s="58" t="e">
        <f t="shared" si="0"/>
        <v>#DIV/0!</v>
      </c>
      <c r="J4" s="58">
        <f t="shared" si="0"/>
        <v>7.1399299407115549E-2</v>
      </c>
      <c r="K4" s="58">
        <f t="shared" si="0"/>
        <v>4.9675526322971793E-2</v>
      </c>
      <c r="L4" s="58">
        <f t="shared" si="0"/>
        <v>0.10741634469147086</v>
      </c>
      <c r="M4" s="58">
        <f t="shared" si="0"/>
        <v>0</v>
      </c>
      <c r="N4" s="58">
        <f t="shared" si="0"/>
        <v>0.10741634469147092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350</v>
      </c>
      <c r="B6" s="19">
        <v>2024</v>
      </c>
      <c r="C6" s="7">
        <v>40355329378</v>
      </c>
      <c r="D6" s="7">
        <v>28102588247</v>
      </c>
      <c r="E6" s="7">
        <v>893837318</v>
      </c>
      <c r="F6" s="7">
        <v>365570406</v>
      </c>
      <c r="G6" s="7">
        <v>1768125544</v>
      </c>
      <c r="H6" s="7">
        <v>1661152924</v>
      </c>
      <c r="I6" s="7">
        <v>0</v>
      </c>
      <c r="J6" s="7">
        <v>714513718</v>
      </c>
      <c r="K6" s="7">
        <v>5403199910</v>
      </c>
      <c r="L6" s="7">
        <v>22699388337</v>
      </c>
      <c r="M6" s="20">
        <v>4.6806999999999999</v>
      </c>
      <c r="N6" s="7">
        <v>106249026.98899589</v>
      </c>
    </row>
    <row r="7" spans="1:17" s="21" customFormat="1" x14ac:dyDescent="0.2">
      <c r="A7" s="8" t="s">
        <v>350</v>
      </c>
      <c r="B7" s="19">
        <v>2025</v>
      </c>
      <c r="C7" s="7">
        <v>42696097463</v>
      </c>
      <c r="D7" s="7">
        <v>31389884850</v>
      </c>
      <c r="E7" s="7">
        <v>920252520</v>
      </c>
      <c r="F7" s="7">
        <v>428692589</v>
      </c>
      <c r="G7" s="7">
        <v>1841210923</v>
      </c>
      <c r="H7" s="7">
        <v>1784899885</v>
      </c>
      <c r="I7" s="7">
        <v>0</v>
      </c>
      <c r="J7" s="7">
        <v>821051663</v>
      </c>
      <c r="K7" s="7">
        <v>5796107580</v>
      </c>
      <c r="L7" s="7">
        <v>25593777270</v>
      </c>
      <c r="M7" s="20">
        <v>4.6607000000000003</v>
      </c>
      <c r="N7" s="7">
        <v>119284917.722289</v>
      </c>
    </row>
    <row r="8" spans="1:17" s="44" customFormat="1" x14ac:dyDescent="0.2">
      <c r="A8" s="44" t="s">
        <v>9</v>
      </c>
      <c r="B8" s="45"/>
      <c r="C8" s="58">
        <f>(C7-C6)/C6</f>
        <v>5.8003939531121422E-2</v>
      </c>
      <c r="D8" s="58">
        <f t="shared" ref="D8:N8" si="1">(D7-D6)/D6</f>
        <v>0.11697486986277589</v>
      </c>
      <c r="E8" s="58">
        <f t="shared" si="1"/>
        <v>2.9552583527285667E-2</v>
      </c>
      <c r="F8" s="58">
        <f t="shared" si="1"/>
        <v>0.17266765023643627</v>
      </c>
      <c r="G8" s="58">
        <f t="shared" si="1"/>
        <v>4.1334948894330321E-2</v>
      </c>
      <c r="H8" s="58">
        <f t="shared" si="1"/>
        <v>7.4494623109124414E-2</v>
      </c>
      <c r="I8" s="58" t="e">
        <f t="shared" si="1"/>
        <v>#DIV/0!</v>
      </c>
      <c r="J8" s="58">
        <f t="shared" si="1"/>
        <v>0.14910552774019659</v>
      </c>
      <c r="K8" s="58">
        <f t="shared" si="1"/>
        <v>7.2717588937034172E-2</v>
      </c>
      <c r="L8" s="58">
        <f t="shared" si="1"/>
        <v>0.12750955620606511</v>
      </c>
      <c r="M8" s="58">
        <f t="shared" si="1"/>
        <v>-4.2728651697394775E-3</v>
      </c>
      <c r="N8" s="58">
        <f t="shared" si="1"/>
        <v>0.1226918598948037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351</v>
      </c>
      <c r="B10" s="19">
        <v>2024</v>
      </c>
      <c r="C10" s="7">
        <v>187018036</v>
      </c>
      <c r="D10" s="7">
        <v>124565515</v>
      </c>
      <c r="E10" s="7">
        <v>4218030</v>
      </c>
      <c r="F10" s="7">
        <v>0</v>
      </c>
      <c r="G10" s="7">
        <v>4646138</v>
      </c>
      <c r="H10" s="7">
        <v>4380551</v>
      </c>
      <c r="I10" s="7">
        <v>0</v>
      </c>
      <c r="J10" s="7">
        <v>846997</v>
      </c>
      <c r="K10" s="7">
        <v>14091716</v>
      </c>
      <c r="L10" s="7">
        <v>110473799</v>
      </c>
      <c r="M10" s="20">
        <v>1.85</v>
      </c>
      <c r="N10" s="7">
        <v>204376.52815</v>
      </c>
    </row>
    <row r="11" spans="1:17" s="21" customFormat="1" x14ac:dyDescent="0.2">
      <c r="A11" s="8" t="s">
        <v>351</v>
      </c>
      <c r="B11" s="19">
        <v>2025</v>
      </c>
      <c r="C11" s="7">
        <v>198710722</v>
      </c>
      <c r="D11" s="7">
        <v>134221162</v>
      </c>
      <c r="E11" s="7">
        <v>4231312</v>
      </c>
      <c r="F11" s="7">
        <v>0</v>
      </c>
      <c r="G11" s="7">
        <v>4646751</v>
      </c>
      <c r="H11" s="7">
        <v>4467197</v>
      </c>
      <c r="I11" s="7">
        <v>0</v>
      </c>
      <c r="J11" s="7">
        <v>1364257</v>
      </c>
      <c r="K11" s="7">
        <v>14709517</v>
      </c>
      <c r="L11" s="7">
        <v>119511645</v>
      </c>
      <c r="M11" s="20">
        <v>2</v>
      </c>
      <c r="N11" s="7">
        <v>239023.29</v>
      </c>
    </row>
    <row r="12" spans="1:17" s="44" customFormat="1" x14ac:dyDescent="0.2">
      <c r="A12" s="44" t="s">
        <v>9</v>
      </c>
      <c r="B12" s="45"/>
      <c r="C12" s="58">
        <f>(C11-C10)/C10</f>
        <v>6.2521702452270428E-2</v>
      </c>
      <c r="D12" s="58">
        <f t="shared" ref="D12:N12" si="2">(D11-D10)/D10</f>
        <v>7.7514607473826116E-2</v>
      </c>
      <c r="E12" s="58">
        <f t="shared" si="2"/>
        <v>3.1488633319345762E-3</v>
      </c>
      <c r="F12" s="58" t="e">
        <f t="shared" si="2"/>
        <v>#DIV/0!</v>
      </c>
      <c r="G12" s="58">
        <f t="shared" si="2"/>
        <v>1.3193753607835152E-4</v>
      </c>
      <c r="H12" s="58">
        <f t="shared" si="2"/>
        <v>1.9779703512183743E-2</v>
      </c>
      <c r="I12" s="58" t="e">
        <f t="shared" si="2"/>
        <v>#DIV/0!</v>
      </c>
      <c r="J12" s="58">
        <f t="shared" si="2"/>
        <v>0.61069873919270079</v>
      </c>
      <c r="K12" s="58">
        <f t="shared" si="2"/>
        <v>4.3841431377129654E-2</v>
      </c>
      <c r="L12" s="58">
        <f t="shared" si="2"/>
        <v>8.18098597297265E-2</v>
      </c>
      <c r="M12" s="58">
        <f t="shared" si="2"/>
        <v>8.108108108108103E-2</v>
      </c>
      <c r="N12" s="58">
        <f t="shared" si="2"/>
        <v>0.16952417268078546</v>
      </c>
    </row>
    <row r="14" spans="1:17" ht="15" x14ac:dyDescent="0.25">
      <c r="A14" s="1" t="s">
        <v>10</v>
      </c>
      <c r="B14" s="19">
        <v>2024</v>
      </c>
      <c r="C14" s="13">
        <f>C2+C6+C10</f>
        <v>48312264344</v>
      </c>
      <c r="D14" s="13">
        <f t="shared" ref="D14:N14" si="3">D2+D6+D10</f>
        <v>34058592271</v>
      </c>
      <c r="E14" s="13">
        <f t="shared" si="3"/>
        <v>1693257079</v>
      </c>
      <c r="F14" s="13">
        <f t="shared" si="3"/>
        <v>573575250</v>
      </c>
      <c r="G14" s="13">
        <f t="shared" si="3"/>
        <v>1976605284</v>
      </c>
      <c r="H14" s="13">
        <f t="shared" si="3"/>
        <v>1813357606</v>
      </c>
      <c r="I14" s="13">
        <f t="shared" si="3"/>
        <v>0</v>
      </c>
      <c r="J14" s="13">
        <f t="shared" si="3"/>
        <v>770684143</v>
      </c>
      <c r="K14" s="13">
        <f t="shared" si="3"/>
        <v>6827479362</v>
      </c>
      <c r="L14" s="13">
        <f t="shared" si="3"/>
        <v>27231112909</v>
      </c>
      <c r="M14" s="13"/>
      <c r="N14" s="13">
        <f t="shared" si="3"/>
        <v>136960033.8508459</v>
      </c>
    </row>
    <row r="15" spans="1:17" ht="15" x14ac:dyDescent="0.25">
      <c r="A15" s="1"/>
      <c r="B15" s="19">
        <v>2025</v>
      </c>
      <c r="C15" s="13">
        <f>C3+C7+C11</f>
        <v>51135071690</v>
      </c>
      <c r="D15" s="13">
        <f t="shared" ref="D15:N15" si="4">D3+D7+D11</f>
        <v>37900510936</v>
      </c>
      <c r="E15" s="13">
        <f t="shared" si="4"/>
        <v>1745823521</v>
      </c>
      <c r="F15" s="13">
        <f t="shared" si="4"/>
        <v>657253503</v>
      </c>
      <c r="G15" s="13">
        <f t="shared" si="4"/>
        <v>2055103150</v>
      </c>
      <c r="H15" s="13">
        <f t="shared" si="4"/>
        <v>1951187075</v>
      </c>
      <c r="I15" s="13">
        <f t="shared" si="4"/>
        <v>0</v>
      </c>
      <c r="J15" s="13">
        <f t="shared" si="4"/>
        <v>881689402</v>
      </c>
      <c r="K15" s="13">
        <f t="shared" si="4"/>
        <v>7291056651</v>
      </c>
      <c r="L15" s="13">
        <f t="shared" si="4"/>
        <v>30609454285</v>
      </c>
      <c r="M15" s="13"/>
      <c r="N15" s="13">
        <f t="shared" si="4"/>
        <v>153307482.06528899</v>
      </c>
    </row>
    <row r="16" spans="1:17" s="44" customFormat="1" x14ac:dyDescent="0.2">
      <c r="A16" s="44" t="s">
        <v>9</v>
      </c>
      <c r="B16" s="49"/>
      <c r="C16" s="58">
        <f t="shared" ref="C16:L16" si="5">(C15-C14)/C14</f>
        <v>5.8428380129331908E-2</v>
      </c>
      <c r="D16" s="58">
        <f t="shared" si="5"/>
        <v>0.11280321378025049</v>
      </c>
      <c r="E16" s="58">
        <f t="shared" si="5"/>
        <v>3.1044572411322545E-2</v>
      </c>
      <c r="F16" s="58">
        <f t="shared" si="5"/>
        <v>0.14588888380382523</v>
      </c>
      <c r="G16" s="58">
        <f t="shared" si="5"/>
        <v>3.9713475743192436E-2</v>
      </c>
      <c r="H16" s="58">
        <f t="shared" si="5"/>
        <v>7.6007880929802651E-2</v>
      </c>
      <c r="I16" s="58" t="e">
        <f t="shared" si="5"/>
        <v>#DIV/0!</v>
      </c>
      <c r="J16" s="58">
        <f t="shared" si="5"/>
        <v>0.14403469956952261</v>
      </c>
      <c r="K16" s="58">
        <f t="shared" si="5"/>
        <v>6.7898746289904929E-2</v>
      </c>
      <c r="L16" s="58">
        <f t="shared" si="5"/>
        <v>0.12406181808615849</v>
      </c>
      <c r="M16" s="58"/>
      <c r="N16" s="58">
        <f t="shared" ref="N16" si="6">(N15-N14)/N14</f>
        <v>0.11935925944824174</v>
      </c>
    </row>
    <row r="18" spans="2:13" ht="15" x14ac:dyDescent="0.25">
      <c r="K18" s="15" t="s">
        <v>465</v>
      </c>
      <c r="L18" s="16">
        <v>2024</v>
      </c>
      <c r="M18" s="23">
        <f>(M2+M6+M10)/3</f>
        <v>4.4768999999999997</v>
      </c>
    </row>
    <row r="19" spans="2:13" ht="15" x14ac:dyDescent="0.25">
      <c r="K19" s="15"/>
      <c r="L19" s="16">
        <v>2025</v>
      </c>
      <c r="M19" s="23">
        <f>(M3+M7+M11)/3</f>
        <v>4.5202333333333335</v>
      </c>
    </row>
    <row r="20" spans="2:13" s="44" customFormat="1" ht="15" x14ac:dyDescent="0.25">
      <c r="B20" s="49"/>
      <c r="J20" s="46"/>
      <c r="K20" s="48" t="s">
        <v>466</v>
      </c>
      <c r="L20" s="48"/>
      <c r="M20" s="58">
        <f t="shared" ref="M20" si="7">(M19-M18)/M18</f>
        <v>9.679316789147378E-3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8" sqref="N18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22" customWidth="1"/>
    <col min="14" max="14" width="16.7109375" style="14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8" t="s">
        <v>21</v>
      </c>
      <c r="N1" s="35" t="s">
        <v>22</v>
      </c>
      <c r="P1"/>
      <c r="Q1"/>
    </row>
    <row r="2" spans="1:17" s="27" customFormat="1" x14ac:dyDescent="0.2">
      <c r="A2" s="41" t="s">
        <v>352</v>
      </c>
      <c r="B2" s="19">
        <v>2024</v>
      </c>
      <c r="C2" s="42">
        <v>2235373713</v>
      </c>
      <c r="D2" s="42">
        <v>1654881363</v>
      </c>
      <c r="E2" s="42">
        <v>202750619</v>
      </c>
      <c r="F2" s="42">
        <v>54353906</v>
      </c>
      <c r="G2" s="42">
        <v>46517946</v>
      </c>
      <c r="H2" s="42">
        <v>44734939</v>
      </c>
      <c r="I2" s="7">
        <v>4096343</v>
      </c>
      <c r="J2" s="7">
        <v>30307095</v>
      </c>
      <c r="K2" s="42">
        <v>382760848</v>
      </c>
      <c r="L2" s="42">
        <v>1272120515</v>
      </c>
      <c r="M2" s="57">
        <v>1.9722999999999999</v>
      </c>
      <c r="N2" s="7">
        <v>2509003.2917344999</v>
      </c>
    </row>
    <row r="3" spans="1:17" s="27" customFormat="1" x14ac:dyDescent="0.2">
      <c r="A3" s="41" t="s">
        <v>352</v>
      </c>
      <c r="B3" s="19">
        <v>2025</v>
      </c>
      <c r="C3" s="42">
        <v>2414581258</v>
      </c>
      <c r="D3" s="42">
        <v>1798787378</v>
      </c>
      <c r="E3" s="42">
        <v>222681480</v>
      </c>
      <c r="F3" s="42">
        <v>80900602</v>
      </c>
      <c r="G3" s="42">
        <v>46669192</v>
      </c>
      <c r="H3" s="42">
        <v>46003664</v>
      </c>
      <c r="I3" s="7">
        <v>4067827</v>
      </c>
      <c r="J3" s="7">
        <v>36639126</v>
      </c>
      <c r="K3" s="42">
        <v>436961891</v>
      </c>
      <c r="L3" s="42">
        <v>1361825487</v>
      </c>
      <c r="M3" s="57">
        <v>1.9722999999999999</v>
      </c>
      <c r="N3" s="7">
        <v>2685928.4080101</v>
      </c>
    </row>
    <row r="4" spans="1:17" s="44" customFormat="1" x14ac:dyDescent="0.2">
      <c r="A4" s="44" t="s">
        <v>9</v>
      </c>
      <c r="B4" s="45"/>
      <c r="C4" s="58">
        <f>(C3-C2)/C2</f>
        <v>8.0168941755825326E-2</v>
      </c>
      <c r="D4" s="58">
        <f t="shared" ref="D4:N4" si="0">(D3-D2)/D2</f>
        <v>8.6958508457140676E-2</v>
      </c>
      <c r="E4" s="58">
        <f t="shared" si="0"/>
        <v>9.8302343530699651E-2</v>
      </c>
      <c r="F4" s="58">
        <f t="shared" si="0"/>
        <v>0.48840456838557289</v>
      </c>
      <c r="G4" s="58">
        <f t="shared" si="0"/>
        <v>3.2513473402286507E-3</v>
      </c>
      <c r="H4" s="58">
        <f t="shared" si="0"/>
        <v>2.8360941768580481E-2</v>
      </c>
      <c r="I4" s="58">
        <f t="shared" si="0"/>
        <v>-6.9613311190005328E-3</v>
      </c>
      <c r="J4" s="58">
        <f t="shared" si="0"/>
        <v>0.20892899830881184</v>
      </c>
      <c r="K4" s="58">
        <f t="shared" si="0"/>
        <v>0.14160550454209464</v>
      </c>
      <c r="L4" s="58">
        <f t="shared" si="0"/>
        <v>7.0516095717550784E-2</v>
      </c>
      <c r="M4" s="58">
        <f t="shared" si="0"/>
        <v>0</v>
      </c>
      <c r="N4" s="58">
        <f t="shared" si="0"/>
        <v>7.0516095717550853E-2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353</v>
      </c>
      <c r="B6" s="19">
        <v>2024</v>
      </c>
      <c r="C6" s="7">
        <v>91530378</v>
      </c>
      <c r="D6" s="7">
        <v>73620383</v>
      </c>
      <c r="E6" s="7">
        <v>8369305</v>
      </c>
      <c r="F6" s="7">
        <v>3738591</v>
      </c>
      <c r="G6" s="7">
        <v>2308908</v>
      </c>
      <c r="H6" s="7">
        <v>1182569</v>
      </c>
      <c r="I6" s="7">
        <v>123786</v>
      </c>
      <c r="J6" s="7">
        <v>1206167</v>
      </c>
      <c r="K6" s="7">
        <v>16929326</v>
      </c>
      <c r="L6" s="7">
        <v>56691057</v>
      </c>
      <c r="M6" s="20">
        <v>3.8</v>
      </c>
      <c r="N6" s="7">
        <v>215426.0166</v>
      </c>
    </row>
    <row r="7" spans="1:17" s="21" customFormat="1" x14ac:dyDescent="0.2">
      <c r="A7" s="8" t="s">
        <v>353</v>
      </c>
      <c r="B7" s="19">
        <v>2025</v>
      </c>
      <c r="C7" s="7">
        <v>100312234</v>
      </c>
      <c r="D7" s="7">
        <v>80197594</v>
      </c>
      <c r="E7" s="7">
        <v>8597050</v>
      </c>
      <c r="F7" s="7">
        <v>10690630</v>
      </c>
      <c r="G7" s="7">
        <v>2338703</v>
      </c>
      <c r="H7" s="7">
        <v>1347528</v>
      </c>
      <c r="I7" s="7">
        <v>177811</v>
      </c>
      <c r="J7" s="7">
        <v>951035</v>
      </c>
      <c r="K7" s="7">
        <v>24102757</v>
      </c>
      <c r="L7" s="7">
        <v>56094837</v>
      </c>
      <c r="M7" s="20">
        <v>5.17</v>
      </c>
      <c r="N7" s="7">
        <v>290010.30729000003</v>
      </c>
    </row>
    <row r="8" spans="1:17" s="44" customFormat="1" x14ac:dyDescent="0.2">
      <c r="A8" s="44" t="s">
        <v>9</v>
      </c>
      <c r="B8" s="45"/>
      <c r="C8" s="58">
        <f>(C7-C6)/C6</f>
        <v>9.5944714660743557E-2</v>
      </c>
      <c r="D8" s="58">
        <f t="shared" ref="D8:N8" si="1">(D7-D6)/D6</f>
        <v>8.9339537937475816E-2</v>
      </c>
      <c r="E8" s="58">
        <f t="shared" si="1"/>
        <v>2.7211936952948899E-2</v>
      </c>
      <c r="F8" s="58">
        <f t="shared" si="1"/>
        <v>1.8595345144735009</v>
      </c>
      <c r="G8" s="58">
        <f t="shared" si="1"/>
        <v>1.2904368645264341E-2</v>
      </c>
      <c r="H8" s="58">
        <f t="shared" si="1"/>
        <v>0.13949207192138471</v>
      </c>
      <c r="I8" s="58">
        <f t="shared" si="1"/>
        <v>0.4364386925823599</v>
      </c>
      <c r="J8" s="58">
        <f t="shared" si="1"/>
        <v>-0.2115229483147856</v>
      </c>
      <c r="K8" s="58">
        <f t="shared" si="1"/>
        <v>0.42372809171493303</v>
      </c>
      <c r="L8" s="58">
        <f t="shared" si="1"/>
        <v>-1.051700270820493E-2</v>
      </c>
      <c r="M8" s="58">
        <f t="shared" si="1"/>
        <v>0.36052631578947375</v>
      </c>
      <c r="N8" s="58">
        <f t="shared" si="1"/>
        <v>0.34621765684173184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354</v>
      </c>
      <c r="B10" s="19">
        <v>2024</v>
      </c>
      <c r="C10" s="7">
        <v>1043766315</v>
      </c>
      <c r="D10" s="7">
        <v>846700463</v>
      </c>
      <c r="E10" s="7">
        <v>96970609</v>
      </c>
      <c r="F10" s="7">
        <v>34295012</v>
      </c>
      <c r="G10" s="7">
        <v>51886706</v>
      </c>
      <c r="H10" s="7">
        <v>41978269</v>
      </c>
      <c r="I10" s="7">
        <v>6534808</v>
      </c>
      <c r="J10" s="7">
        <v>22345768</v>
      </c>
      <c r="K10" s="7">
        <v>254011172</v>
      </c>
      <c r="L10" s="7">
        <v>592689291</v>
      </c>
      <c r="M10" s="20">
        <v>2.99</v>
      </c>
      <c r="N10" s="7">
        <v>1772140.9800900002</v>
      </c>
    </row>
    <row r="11" spans="1:17" s="21" customFormat="1" x14ac:dyDescent="0.2">
      <c r="A11" s="8" t="s">
        <v>354</v>
      </c>
      <c r="B11" s="19">
        <v>2025</v>
      </c>
      <c r="C11" s="7">
        <v>1111740628</v>
      </c>
      <c r="D11" s="7">
        <v>909253269</v>
      </c>
      <c r="E11" s="7">
        <v>99188243</v>
      </c>
      <c r="F11" s="7">
        <v>38179893</v>
      </c>
      <c r="G11" s="7">
        <v>52201380</v>
      </c>
      <c r="H11" s="7">
        <v>43871997</v>
      </c>
      <c r="I11" s="7">
        <v>6811307</v>
      </c>
      <c r="J11" s="7">
        <v>26872566</v>
      </c>
      <c r="K11" s="7">
        <v>267125386</v>
      </c>
      <c r="L11" s="7">
        <v>642127883</v>
      </c>
      <c r="M11" s="20">
        <v>4.1180000000000003</v>
      </c>
      <c r="N11" s="7">
        <v>2644282.6221940001</v>
      </c>
    </row>
    <row r="12" spans="1:17" s="44" customFormat="1" x14ac:dyDescent="0.2">
      <c r="A12" s="44" t="s">
        <v>9</v>
      </c>
      <c r="B12" s="45"/>
      <c r="C12" s="58">
        <f>(C11-C10)/C10</f>
        <v>6.5124072336057326E-2</v>
      </c>
      <c r="D12" s="58">
        <f t="shared" ref="D12:N12" si="2">(D11-D10)/D10</f>
        <v>7.3878317933552373E-2</v>
      </c>
      <c r="E12" s="58">
        <f t="shared" si="2"/>
        <v>2.2869135533633702E-2</v>
      </c>
      <c r="F12" s="58">
        <f t="shared" si="2"/>
        <v>0.11327830997697275</v>
      </c>
      <c r="G12" s="58">
        <f t="shared" si="2"/>
        <v>6.0646362866048961E-3</v>
      </c>
      <c r="H12" s="58">
        <f t="shared" si="2"/>
        <v>4.5112103121736628E-2</v>
      </c>
      <c r="I12" s="58">
        <f t="shared" si="2"/>
        <v>4.2311725149384652E-2</v>
      </c>
      <c r="J12" s="58">
        <f t="shared" si="2"/>
        <v>0.20257965624631921</v>
      </c>
      <c r="K12" s="58">
        <f t="shared" si="2"/>
        <v>5.1628492938885384E-2</v>
      </c>
      <c r="L12" s="58">
        <f t="shared" si="2"/>
        <v>8.3414012621328096E-2</v>
      </c>
      <c r="M12" s="58">
        <f t="shared" si="2"/>
        <v>0.37725752508361204</v>
      </c>
      <c r="N12" s="58">
        <f t="shared" si="2"/>
        <v>0.49214010166375544</v>
      </c>
    </row>
    <row r="13" spans="1:17" x14ac:dyDescent="0.2">
      <c r="N13" s="13"/>
    </row>
    <row r="14" spans="1:17" ht="15" x14ac:dyDescent="0.25">
      <c r="A14" s="1" t="s">
        <v>10</v>
      </c>
      <c r="B14" s="19">
        <v>2024</v>
      </c>
      <c r="C14" s="13">
        <f>C2+C6+C10</f>
        <v>3370670406</v>
      </c>
      <c r="D14" s="13">
        <f t="shared" ref="D14:N14" si="3">D2+D6+D10</f>
        <v>2575202209</v>
      </c>
      <c r="E14" s="13">
        <f t="shared" si="3"/>
        <v>308090533</v>
      </c>
      <c r="F14" s="13">
        <f t="shared" si="3"/>
        <v>92387509</v>
      </c>
      <c r="G14" s="13">
        <f t="shared" si="3"/>
        <v>100713560</v>
      </c>
      <c r="H14" s="13">
        <f t="shared" si="3"/>
        <v>87895777</v>
      </c>
      <c r="I14" s="13">
        <f t="shared" si="3"/>
        <v>10754937</v>
      </c>
      <c r="J14" s="13">
        <f t="shared" si="3"/>
        <v>53859030</v>
      </c>
      <c r="K14" s="13">
        <f t="shared" si="3"/>
        <v>653701346</v>
      </c>
      <c r="L14" s="13">
        <f t="shared" si="3"/>
        <v>1921500863</v>
      </c>
      <c r="M14" s="13"/>
      <c r="N14" s="13">
        <f t="shared" si="3"/>
        <v>4496570.2884245003</v>
      </c>
    </row>
    <row r="15" spans="1:17" ht="15" x14ac:dyDescent="0.25">
      <c r="A15" s="1"/>
      <c r="B15" s="19">
        <v>2025</v>
      </c>
      <c r="C15" s="13">
        <f>C3+C7+C11</f>
        <v>3626634120</v>
      </c>
      <c r="D15" s="13">
        <f t="shared" ref="D15:N15" si="4">D3+D7+D11</f>
        <v>2788238241</v>
      </c>
      <c r="E15" s="13">
        <f t="shared" si="4"/>
        <v>330466773</v>
      </c>
      <c r="F15" s="13">
        <f t="shared" si="4"/>
        <v>129771125</v>
      </c>
      <c r="G15" s="13">
        <f t="shared" si="4"/>
        <v>101209275</v>
      </c>
      <c r="H15" s="13">
        <f t="shared" si="4"/>
        <v>91223189</v>
      </c>
      <c r="I15" s="13">
        <f t="shared" si="4"/>
        <v>11056945</v>
      </c>
      <c r="J15" s="13">
        <f t="shared" si="4"/>
        <v>64462727</v>
      </c>
      <c r="K15" s="13">
        <f t="shared" si="4"/>
        <v>728190034</v>
      </c>
      <c r="L15" s="13">
        <f t="shared" si="4"/>
        <v>2060048207</v>
      </c>
      <c r="M15" s="13"/>
      <c r="N15" s="13">
        <f t="shared" si="4"/>
        <v>5620221.3374940995</v>
      </c>
    </row>
    <row r="16" spans="1:17" s="44" customFormat="1" x14ac:dyDescent="0.2">
      <c r="A16" s="44" t="s">
        <v>9</v>
      </c>
      <c r="B16" s="49"/>
      <c r="C16" s="58">
        <f t="shared" ref="C16:L16" si="5">(C15-C14)/C14</f>
        <v>7.5938517614884238E-2</v>
      </c>
      <c r="D16" s="58">
        <f t="shared" si="5"/>
        <v>8.2725943328048765E-2</v>
      </c>
      <c r="E16" s="58">
        <f t="shared" si="5"/>
        <v>7.2628781488719096E-2</v>
      </c>
      <c r="F16" s="58">
        <f t="shared" si="5"/>
        <v>0.40463928949529315</v>
      </c>
      <c r="G16" s="58">
        <f t="shared" si="5"/>
        <v>4.9220283743321158E-3</v>
      </c>
      <c r="H16" s="58">
        <f t="shared" si="5"/>
        <v>3.7856335236674678E-2</v>
      </c>
      <c r="I16" s="58">
        <f t="shared" si="5"/>
        <v>2.8080871138529216E-2</v>
      </c>
      <c r="J16" s="58">
        <f t="shared" si="5"/>
        <v>0.19687872210101073</v>
      </c>
      <c r="K16" s="58">
        <f t="shared" si="5"/>
        <v>0.11394911216841827</v>
      </c>
      <c r="L16" s="58">
        <f t="shared" si="5"/>
        <v>7.2103711566222695E-2</v>
      </c>
      <c r="M16" s="58"/>
      <c r="N16" s="58">
        <f t="shared" ref="N16" si="6">(N15-N14)/N14</f>
        <v>0.24989068934654682</v>
      </c>
    </row>
    <row r="18" spans="2:14" ht="15" x14ac:dyDescent="0.25">
      <c r="K18" s="15" t="s">
        <v>465</v>
      </c>
      <c r="L18" s="16">
        <v>2024</v>
      </c>
      <c r="M18" s="23">
        <f>(M2+M6+M10)/3</f>
        <v>2.9207666666666667</v>
      </c>
    </row>
    <row r="19" spans="2:14" ht="15" x14ac:dyDescent="0.25">
      <c r="K19" s="15"/>
      <c r="L19" s="16">
        <v>2025</v>
      </c>
      <c r="M19" s="23">
        <f>(M3+M7+M11)/3</f>
        <v>3.7534333333333336</v>
      </c>
    </row>
    <row r="20" spans="2:14" s="44" customFormat="1" ht="15" x14ac:dyDescent="0.25">
      <c r="B20" s="49"/>
      <c r="J20" s="46"/>
      <c r="K20" s="48" t="s">
        <v>466</v>
      </c>
      <c r="L20" s="48"/>
      <c r="M20" s="58">
        <f t="shared" ref="M20" si="7">(M19-M18)/M18</f>
        <v>0.28508496627597785</v>
      </c>
      <c r="N20" s="46"/>
    </row>
    <row r="24" spans="2:14" s="44" customFormat="1" x14ac:dyDescent="0.2">
      <c r="B24" s="49"/>
      <c r="J24" s="46"/>
      <c r="M24" s="46"/>
      <c r="N24" s="46"/>
    </row>
    <row r="28" spans="2:14" s="44" customFormat="1" x14ac:dyDescent="0.2">
      <c r="B28" s="49"/>
      <c r="J28" s="46"/>
      <c r="M28" s="46"/>
      <c r="N28" s="46"/>
    </row>
    <row r="32" spans="2:14" s="44" customFormat="1" x14ac:dyDescent="0.2">
      <c r="B32" s="49"/>
      <c r="J32" s="46"/>
      <c r="M32" s="46"/>
      <c r="N32" s="46"/>
    </row>
    <row r="36" spans="2:14" s="44" customFormat="1" x14ac:dyDescent="0.2">
      <c r="B36" s="49"/>
      <c r="J36" s="46"/>
      <c r="M36" s="46"/>
      <c r="N36" s="46"/>
    </row>
    <row r="40" spans="2:14" s="44" customFormat="1" x14ac:dyDescent="0.2">
      <c r="B40" s="49"/>
      <c r="J40" s="46"/>
      <c r="M40" s="46"/>
      <c r="N40" s="46"/>
    </row>
    <row r="44" spans="2:14" s="44" customFormat="1" x14ac:dyDescent="0.2">
      <c r="B44" s="49"/>
      <c r="J44" s="46"/>
      <c r="M44" s="46"/>
      <c r="N44" s="46"/>
    </row>
    <row r="48" spans="2:14" s="44" customFormat="1" x14ac:dyDescent="0.2">
      <c r="B48" s="49"/>
      <c r="J48" s="46"/>
      <c r="M48" s="46"/>
      <c r="N48" s="46"/>
    </row>
    <row r="52" spans="2:14" s="44" customFormat="1" x14ac:dyDescent="0.2">
      <c r="B52" s="49"/>
      <c r="J52" s="46"/>
      <c r="M52" s="46"/>
      <c r="N52" s="46"/>
    </row>
    <row r="56" spans="2:14" s="44" customFormat="1" x14ac:dyDescent="0.2">
      <c r="B56" s="49"/>
      <c r="J56" s="46"/>
      <c r="M56" s="46"/>
      <c r="N56" s="46"/>
    </row>
    <row r="60" spans="2:14" s="44" customFormat="1" x14ac:dyDescent="0.2">
      <c r="B60" s="49"/>
      <c r="J60" s="46"/>
      <c r="M60" s="46"/>
      <c r="N60" s="46"/>
    </row>
    <row r="64" spans="2:14" s="44" customFormat="1" x14ac:dyDescent="0.2">
      <c r="B64" s="49"/>
      <c r="J64" s="46"/>
      <c r="M64" s="46"/>
      <c r="N64" s="46"/>
    </row>
    <row r="68" spans="2:14" s="44" customFormat="1" x14ac:dyDescent="0.2">
      <c r="B68" s="49"/>
      <c r="J68" s="46"/>
      <c r="M68" s="46"/>
      <c r="N68" s="46"/>
    </row>
    <row r="72" spans="2:14" s="44" customFormat="1" x14ac:dyDescent="0.2">
      <c r="B72" s="49"/>
      <c r="J72" s="46"/>
      <c r="M72" s="46"/>
      <c r="N72" s="46"/>
    </row>
    <row r="76" spans="2:14" s="44" customFormat="1" x14ac:dyDescent="0.2">
      <c r="B76" s="49"/>
      <c r="J76" s="46"/>
      <c r="M76" s="46"/>
      <c r="N76" s="46"/>
    </row>
    <row r="80" spans="2:14" s="44" customFormat="1" x14ac:dyDescent="0.2">
      <c r="B80" s="49"/>
      <c r="J80" s="46"/>
      <c r="M80" s="46"/>
      <c r="N80" s="46"/>
    </row>
    <row r="84" spans="2:14" s="44" customFormat="1" x14ac:dyDescent="0.2">
      <c r="B84" s="49"/>
      <c r="J84" s="46"/>
      <c r="M84" s="46"/>
      <c r="N84" s="46"/>
    </row>
    <row r="88" spans="2:14" s="44" customFormat="1" x14ac:dyDescent="0.2">
      <c r="B88" s="49"/>
      <c r="J88" s="46"/>
      <c r="M88" s="46"/>
      <c r="N88" s="46"/>
    </row>
    <row r="92" spans="2:14" s="44" customFormat="1" x14ac:dyDescent="0.2">
      <c r="B92" s="49"/>
      <c r="J92" s="46"/>
      <c r="M92" s="46"/>
      <c r="N92" s="46"/>
    </row>
    <row r="96" spans="2:14" s="44" customFormat="1" x14ac:dyDescent="0.2">
      <c r="B96" s="49"/>
      <c r="J96" s="46"/>
      <c r="M96" s="46"/>
      <c r="N96" s="46"/>
    </row>
    <row r="100" spans="2:14" s="44" customFormat="1" x14ac:dyDescent="0.2">
      <c r="B100" s="49"/>
      <c r="J100" s="46"/>
      <c r="M100" s="46"/>
      <c r="N100" s="46"/>
    </row>
    <row r="104" spans="2:14" s="44" customFormat="1" x14ac:dyDescent="0.2">
      <c r="B104" s="49"/>
      <c r="J104" s="46"/>
      <c r="M104" s="46"/>
      <c r="N104" s="46"/>
    </row>
    <row r="108" spans="2:14" s="44" customFormat="1" x14ac:dyDescent="0.2">
      <c r="B108" s="49"/>
      <c r="J108" s="46"/>
      <c r="M108" s="46"/>
      <c r="N108" s="46"/>
    </row>
    <row r="112" spans="2:14" s="44" customFormat="1" x14ac:dyDescent="0.2">
      <c r="B112" s="49"/>
      <c r="J112" s="46"/>
      <c r="M112" s="46"/>
      <c r="N112" s="46"/>
    </row>
    <row r="116" spans="2:14" s="44" customFormat="1" x14ac:dyDescent="0.2">
      <c r="B116" s="49"/>
      <c r="J116" s="46"/>
      <c r="M116" s="46"/>
      <c r="N116" s="46"/>
    </row>
    <row r="120" spans="2:14" s="44" customFormat="1" x14ac:dyDescent="0.2">
      <c r="B120" s="49"/>
      <c r="J120" s="46"/>
      <c r="M120" s="46"/>
      <c r="N120" s="46"/>
    </row>
    <row r="124" spans="2:14" s="44" customFormat="1" x14ac:dyDescent="0.2">
      <c r="B124" s="49"/>
      <c r="J124" s="46"/>
      <c r="M124" s="46"/>
      <c r="N124" s="46"/>
    </row>
    <row r="128" spans="2:14" s="44" customFormat="1" x14ac:dyDescent="0.2">
      <c r="B128" s="49"/>
      <c r="J128" s="46"/>
      <c r="M128" s="46"/>
      <c r="N128" s="46"/>
    </row>
    <row r="132" spans="2:14" s="44" customFormat="1" x14ac:dyDescent="0.2">
      <c r="B132" s="49"/>
      <c r="J132" s="46"/>
      <c r="M132" s="46"/>
      <c r="N132" s="46"/>
    </row>
    <row r="136" spans="2:14" s="44" customFormat="1" x14ac:dyDescent="0.2">
      <c r="B136" s="49"/>
      <c r="J136" s="46"/>
      <c r="M136" s="46"/>
      <c r="N136" s="46"/>
    </row>
    <row r="140" spans="2:14" s="44" customFormat="1" x14ac:dyDescent="0.2">
      <c r="B140" s="49"/>
      <c r="J140" s="46"/>
      <c r="M140" s="46"/>
      <c r="N140" s="46"/>
    </row>
    <row r="144" spans="2:14" s="44" customFormat="1" x14ac:dyDescent="0.2">
      <c r="B144" s="49"/>
      <c r="J144" s="46"/>
      <c r="M144" s="46"/>
      <c r="N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216</v>
      </c>
      <c r="B2" s="19">
        <v>2024</v>
      </c>
      <c r="C2" s="7">
        <v>8319763080</v>
      </c>
      <c r="D2" s="7">
        <v>6398206320</v>
      </c>
      <c r="E2" s="7">
        <v>44729961</v>
      </c>
      <c r="F2" s="7">
        <v>9254614</v>
      </c>
      <c r="G2" s="7">
        <v>51375000</v>
      </c>
      <c r="H2" s="7">
        <v>50684112</v>
      </c>
      <c r="I2" s="7">
        <v>582097</v>
      </c>
      <c r="J2" s="7">
        <v>18288733</v>
      </c>
      <c r="K2" s="7">
        <v>174914517</v>
      </c>
      <c r="L2" s="7">
        <v>6223291803</v>
      </c>
      <c r="M2" s="20">
        <v>1.96</v>
      </c>
      <c r="N2" s="7">
        <v>12197651.933879999</v>
      </c>
    </row>
    <row r="3" spans="1:17" s="21" customFormat="1" x14ac:dyDescent="0.2">
      <c r="A3" s="8" t="s">
        <v>216</v>
      </c>
      <c r="B3" s="19">
        <v>2025</v>
      </c>
      <c r="C3" s="7">
        <v>8598272831</v>
      </c>
      <c r="D3" s="7">
        <v>7238329539</v>
      </c>
      <c r="E3" s="7">
        <v>47771643</v>
      </c>
      <c r="F3" s="7">
        <v>10116316</v>
      </c>
      <c r="G3" s="7">
        <v>50275000</v>
      </c>
      <c r="H3" s="7">
        <v>51036960</v>
      </c>
      <c r="I3" s="7">
        <v>592445</v>
      </c>
      <c r="J3" s="7">
        <v>18087438</v>
      </c>
      <c r="K3" s="7">
        <v>177879802</v>
      </c>
      <c r="L3" s="7">
        <v>7060449737</v>
      </c>
      <c r="M3" s="20">
        <v>1.96</v>
      </c>
      <c r="N3" s="7">
        <v>13838481.484520001</v>
      </c>
    </row>
    <row r="4" spans="1:17" s="44" customFormat="1" x14ac:dyDescent="0.2">
      <c r="A4" s="44" t="s">
        <v>9</v>
      </c>
      <c r="B4" s="45"/>
      <c r="C4" s="58">
        <f>(C3-C2)/C2</f>
        <v>3.3475682939759867E-2</v>
      </c>
      <c r="D4" s="58">
        <f t="shared" ref="D4:N4" si="0">(D3-D2)/D2</f>
        <v>0.13130605313146576</v>
      </c>
      <c r="E4" s="58">
        <f t="shared" si="0"/>
        <v>6.8000998257074272E-2</v>
      </c>
      <c r="F4" s="58">
        <f t="shared" si="0"/>
        <v>9.3110528434789397E-2</v>
      </c>
      <c r="G4" s="58">
        <f t="shared" si="0"/>
        <v>-2.1411192214111922E-2</v>
      </c>
      <c r="H4" s="58">
        <f t="shared" si="0"/>
        <v>6.9617082370901553E-3</v>
      </c>
      <c r="I4" s="58">
        <f t="shared" si="0"/>
        <v>1.7777105877542745E-2</v>
      </c>
      <c r="J4" s="58">
        <f t="shared" si="0"/>
        <v>-1.1006503293585181E-2</v>
      </c>
      <c r="K4" s="58">
        <f t="shared" si="0"/>
        <v>1.6952766704892767E-2</v>
      </c>
      <c r="L4" s="58">
        <f t="shared" si="0"/>
        <v>0.13452011580052212</v>
      </c>
      <c r="M4" s="58">
        <f t="shared" si="0"/>
        <v>0</v>
      </c>
      <c r="N4" s="58">
        <f t="shared" si="0"/>
        <v>0.13452011580052226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355</v>
      </c>
      <c r="B6" s="19">
        <v>2024</v>
      </c>
      <c r="C6" s="7">
        <v>15400661034</v>
      </c>
      <c r="D6" s="7">
        <v>12066196196</v>
      </c>
      <c r="E6" s="7">
        <v>542843809</v>
      </c>
      <c r="F6" s="7">
        <v>98752085</v>
      </c>
      <c r="G6" s="7">
        <v>639811098</v>
      </c>
      <c r="H6" s="7">
        <v>600768266</v>
      </c>
      <c r="I6" s="7">
        <v>19584840</v>
      </c>
      <c r="J6" s="7">
        <v>201454709</v>
      </c>
      <c r="K6" s="7">
        <v>2103214807</v>
      </c>
      <c r="L6" s="7">
        <v>9962981389</v>
      </c>
      <c r="M6" s="20">
        <v>3.7667000000000002</v>
      </c>
      <c r="N6" s="7">
        <v>37527561.997946307</v>
      </c>
    </row>
    <row r="7" spans="1:17" s="21" customFormat="1" x14ac:dyDescent="0.2">
      <c r="A7" s="8" t="s">
        <v>355</v>
      </c>
      <c r="B7" s="19">
        <v>2025</v>
      </c>
      <c r="C7" s="7">
        <v>15675543608</v>
      </c>
      <c r="D7" s="7">
        <v>13072305435</v>
      </c>
      <c r="E7" s="7">
        <v>546162370</v>
      </c>
      <c r="F7" s="7">
        <v>102834216</v>
      </c>
      <c r="G7" s="7">
        <v>670136841</v>
      </c>
      <c r="H7" s="7">
        <v>650225115</v>
      </c>
      <c r="I7" s="7">
        <v>22737415</v>
      </c>
      <c r="J7" s="7">
        <v>228229516</v>
      </c>
      <c r="K7" s="7">
        <v>2220325473</v>
      </c>
      <c r="L7" s="7">
        <v>10851979962</v>
      </c>
      <c r="M7" s="20">
        <v>3.7667000000000002</v>
      </c>
      <c r="N7" s="7">
        <v>40876152.922865406</v>
      </c>
    </row>
    <row r="8" spans="1:17" s="44" customFormat="1" x14ac:dyDescent="0.2">
      <c r="A8" s="44" t="s">
        <v>9</v>
      </c>
      <c r="B8" s="45"/>
      <c r="C8" s="58">
        <f>(C7-C6)/C6</f>
        <v>1.7848751647292441E-2</v>
      </c>
      <c r="D8" s="58">
        <f t="shared" ref="D8:N8" si="1">(D7-D6)/D6</f>
        <v>8.3382469724264052E-2</v>
      </c>
      <c r="E8" s="58">
        <f t="shared" si="1"/>
        <v>6.1132888410633046E-3</v>
      </c>
      <c r="F8" s="58">
        <f t="shared" si="1"/>
        <v>4.1337162653325245E-2</v>
      </c>
      <c r="G8" s="58">
        <f t="shared" si="1"/>
        <v>4.739796339075069E-2</v>
      </c>
      <c r="H8" s="58">
        <f t="shared" si="1"/>
        <v>8.232267214993011E-2</v>
      </c>
      <c r="I8" s="58">
        <f t="shared" si="1"/>
        <v>0.16097016876318623</v>
      </c>
      <c r="J8" s="58">
        <f t="shared" si="1"/>
        <v>0.13290732757207477</v>
      </c>
      <c r="K8" s="58">
        <f t="shared" si="1"/>
        <v>5.5681742830179688E-2</v>
      </c>
      <c r="L8" s="58">
        <f t="shared" si="1"/>
        <v>8.923017501382989E-2</v>
      </c>
      <c r="M8" s="58">
        <f t="shared" si="1"/>
        <v>0</v>
      </c>
      <c r="N8" s="58">
        <f t="shared" si="1"/>
        <v>8.9230175013829835E-2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356</v>
      </c>
      <c r="B10" s="19">
        <v>2024</v>
      </c>
      <c r="C10" s="7">
        <v>28839876598</v>
      </c>
      <c r="D10" s="7">
        <v>22197115181</v>
      </c>
      <c r="E10" s="7">
        <v>2420469710</v>
      </c>
      <c r="F10" s="7">
        <v>761315783</v>
      </c>
      <c r="G10" s="7">
        <v>304263948</v>
      </c>
      <c r="H10" s="7">
        <v>279611596</v>
      </c>
      <c r="I10" s="7">
        <v>8460496</v>
      </c>
      <c r="J10" s="7">
        <v>93515093</v>
      </c>
      <c r="K10" s="7">
        <v>3867636626</v>
      </c>
      <c r="L10" s="7">
        <v>18329478555</v>
      </c>
      <c r="M10" s="20">
        <v>3</v>
      </c>
      <c r="N10" s="7">
        <v>54988435.664999999</v>
      </c>
    </row>
    <row r="11" spans="1:17" s="21" customFormat="1" x14ac:dyDescent="0.2">
      <c r="A11" s="8" t="s">
        <v>356</v>
      </c>
      <c r="B11" s="19">
        <v>2025</v>
      </c>
      <c r="C11" s="7">
        <v>28585442155</v>
      </c>
      <c r="D11" s="7">
        <v>23434077996</v>
      </c>
      <c r="E11" s="7">
        <v>2459541760</v>
      </c>
      <c r="F11" s="7">
        <v>794631564</v>
      </c>
      <c r="G11" s="7">
        <v>301802834</v>
      </c>
      <c r="H11" s="7">
        <v>285090285</v>
      </c>
      <c r="I11" s="7">
        <v>16638376</v>
      </c>
      <c r="J11" s="7">
        <v>97457333</v>
      </c>
      <c r="K11" s="7">
        <v>3955162152</v>
      </c>
      <c r="L11" s="7">
        <v>19478915844</v>
      </c>
      <c r="M11" s="20">
        <v>3.2730000000000001</v>
      </c>
      <c r="N11" s="7">
        <v>63754491.557412006</v>
      </c>
    </row>
    <row r="12" spans="1:17" s="44" customFormat="1" x14ac:dyDescent="0.2">
      <c r="A12" s="44" t="s">
        <v>9</v>
      </c>
      <c r="B12" s="45"/>
      <c r="C12" s="58">
        <f>(C11-C10)/C10</f>
        <v>-8.8223138589172967E-3</v>
      </c>
      <c r="D12" s="58">
        <f t="shared" ref="D12:N12" si="2">(D11-D10)/D10</f>
        <v>5.5726287173515208E-2</v>
      </c>
      <c r="E12" s="58">
        <f t="shared" si="2"/>
        <v>1.614234205806277E-2</v>
      </c>
      <c r="F12" s="58">
        <f t="shared" si="2"/>
        <v>4.3760791177502756E-2</v>
      </c>
      <c r="G12" s="58">
        <f t="shared" si="2"/>
        <v>-8.0887466825349946E-3</v>
      </c>
      <c r="H12" s="58">
        <f t="shared" si="2"/>
        <v>1.9593926283372025E-2</v>
      </c>
      <c r="I12" s="58">
        <f t="shared" si="2"/>
        <v>0.96659581187675048</v>
      </c>
      <c r="J12" s="58">
        <f t="shared" si="2"/>
        <v>4.2156189696565878E-2</v>
      </c>
      <c r="K12" s="58">
        <f t="shared" si="2"/>
        <v>2.2630235066969293E-2</v>
      </c>
      <c r="L12" s="58">
        <f t="shared" si="2"/>
        <v>6.2709764795052025E-2</v>
      </c>
      <c r="M12" s="58">
        <f t="shared" si="2"/>
        <v>9.1000000000000039E-2</v>
      </c>
      <c r="N12" s="58">
        <f t="shared" si="2"/>
        <v>0.15941635339140189</v>
      </c>
      <c r="P12" s="21"/>
      <c r="Q12" s="21"/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357</v>
      </c>
      <c r="B14" s="19">
        <v>2024</v>
      </c>
      <c r="C14" s="7">
        <v>10554112636</v>
      </c>
      <c r="D14" s="7">
        <v>8672957661</v>
      </c>
      <c r="E14" s="7">
        <v>654154259</v>
      </c>
      <c r="F14" s="7">
        <v>137233549</v>
      </c>
      <c r="G14" s="7">
        <v>224561885</v>
      </c>
      <c r="H14" s="7">
        <v>217812057</v>
      </c>
      <c r="I14" s="7">
        <v>0</v>
      </c>
      <c r="J14" s="7">
        <v>90542285</v>
      </c>
      <c r="K14" s="7">
        <v>1324304035</v>
      </c>
      <c r="L14" s="7">
        <v>7348653626</v>
      </c>
      <c r="M14" s="20">
        <v>3.8450000000000002</v>
      </c>
      <c r="N14" s="7">
        <v>28255573.191970002</v>
      </c>
    </row>
    <row r="15" spans="1:17" s="21" customFormat="1" x14ac:dyDescent="0.2">
      <c r="A15" s="8" t="s">
        <v>357</v>
      </c>
      <c r="B15" s="19">
        <v>2025</v>
      </c>
      <c r="C15" s="7">
        <v>10576527856</v>
      </c>
      <c r="D15" s="7">
        <v>9132768561</v>
      </c>
      <c r="E15" s="7">
        <v>724325220</v>
      </c>
      <c r="F15" s="7">
        <v>143854696</v>
      </c>
      <c r="G15" s="7">
        <v>229254034</v>
      </c>
      <c r="H15" s="7">
        <v>228241805</v>
      </c>
      <c r="I15" s="7">
        <v>9140300</v>
      </c>
      <c r="J15" s="7">
        <v>101219845</v>
      </c>
      <c r="K15" s="7">
        <v>1436035900</v>
      </c>
      <c r="L15" s="7">
        <v>7696732661</v>
      </c>
      <c r="M15" s="20">
        <v>3.8450000000000002</v>
      </c>
      <c r="N15" s="7">
        <v>29593937.081545003</v>
      </c>
    </row>
    <row r="16" spans="1:17" s="44" customFormat="1" x14ac:dyDescent="0.2">
      <c r="A16" s="44" t="s">
        <v>9</v>
      </c>
      <c r="B16" s="45"/>
      <c r="C16" s="58">
        <f>(C15-C14)/C14</f>
        <v>2.1238374814706688E-3</v>
      </c>
      <c r="D16" s="58">
        <f t="shared" ref="D16:N16" si="3">(D15-D14)/D14</f>
        <v>5.3016619932050188E-2</v>
      </c>
      <c r="E16" s="58">
        <f t="shared" si="3"/>
        <v>0.10726974568241709</v>
      </c>
      <c r="F16" s="58">
        <f t="shared" si="3"/>
        <v>4.8247291192622291E-2</v>
      </c>
      <c r="G16" s="58">
        <f t="shared" si="3"/>
        <v>2.089468121449016E-2</v>
      </c>
      <c r="H16" s="58">
        <f t="shared" si="3"/>
        <v>4.7884162812896994E-2</v>
      </c>
      <c r="I16" s="58" t="e">
        <f t="shared" si="3"/>
        <v>#DIV/0!</v>
      </c>
      <c r="J16" s="58">
        <f t="shared" si="3"/>
        <v>0.11792898754432804</v>
      </c>
      <c r="K16" s="58">
        <f t="shared" si="3"/>
        <v>8.4370251881019154E-2</v>
      </c>
      <c r="L16" s="58">
        <f t="shared" si="3"/>
        <v>4.7366368414545272E-2</v>
      </c>
      <c r="M16" s="58">
        <f t="shared" si="3"/>
        <v>0</v>
      </c>
      <c r="N16" s="58">
        <f t="shared" si="3"/>
        <v>4.73663684145453E-2</v>
      </c>
    </row>
    <row r="18" spans="1:14" ht="15" x14ac:dyDescent="0.25">
      <c r="A18" s="1" t="s">
        <v>10</v>
      </c>
      <c r="B18" s="19">
        <v>2024</v>
      </c>
      <c r="C18" s="13">
        <f>C2+C6+C10+C14</f>
        <v>63114413348</v>
      </c>
      <c r="D18" s="13">
        <f t="shared" ref="D18:N18" si="4">D2+D6+D10+D14</f>
        <v>49334475358</v>
      </c>
      <c r="E18" s="13">
        <f t="shared" si="4"/>
        <v>3662197739</v>
      </c>
      <c r="F18" s="13">
        <f t="shared" si="4"/>
        <v>1006556031</v>
      </c>
      <c r="G18" s="13">
        <f t="shared" si="4"/>
        <v>1220011931</v>
      </c>
      <c r="H18" s="13">
        <f t="shared" si="4"/>
        <v>1148876031</v>
      </c>
      <c r="I18" s="13">
        <f t="shared" si="4"/>
        <v>28627433</v>
      </c>
      <c r="J18" s="13">
        <f t="shared" si="4"/>
        <v>403800820</v>
      </c>
      <c r="K18" s="13">
        <f t="shared" si="4"/>
        <v>7470069985</v>
      </c>
      <c r="L18" s="13">
        <f t="shared" si="4"/>
        <v>41864405373</v>
      </c>
      <c r="M18" s="13"/>
      <c r="N18" s="13">
        <f t="shared" si="4"/>
        <v>132969222.78879632</v>
      </c>
    </row>
    <row r="19" spans="1:14" ht="15" x14ac:dyDescent="0.25">
      <c r="A19" s="1"/>
      <c r="B19" s="19">
        <v>2025</v>
      </c>
      <c r="C19" s="13">
        <f>C3+C7+C11+C15</f>
        <v>63435786450</v>
      </c>
      <c r="D19" s="13">
        <f t="shared" ref="D19:N19" si="5">D3+D7+D11+D15</f>
        <v>52877481531</v>
      </c>
      <c r="E19" s="13">
        <f t="shared" si="5"/>
        <v>3777800993</v>
      </c>
      <c r="F19" s="13">
        <f t="shared" si="5"/>
        <v>1051436792</v>
      </c>
      <c r="G19" s="13">
        <f t="shared" si="5"/>
        <v>1251468709</v>
      </c>
      <c r="H19" s="13">
        <f t="shared" si="5"/>
        <v>1214594165</v>
      </c>
      <c r="I19" s="13">
        <f t="shared" si="5"/>
        <v>49108536</v>
      </c>
      <c r="J19" s="13">
        <f t="shared" si="5"/>
        <v>444994132</v>
      </c>
      <c r="K19" s="13">
        <f t="shared" si="5"/>
        <v>7789403327</v>
      </c>
      <c r="L19" s="13">
        <f t="shared" si="5"/>
        <v>45088078204</v>
      </c>
      <c r="M19" s="13"/>
      <c r="N19" s="13">
        <f t="shared" si="5"/>
        <v>148063063.0463424</v>
      </c>
    </row>
    <row r="20" spans="1:14" s="44" customFormat="1" x14ac:dyDescent="0.2">
      <c r="A20" s="44" t="s">
        <v>9</v>
      </c>
      <c r="B20" s="49"/>
      <c r="C20" s="58">
        <f t="shared" ref="C20:L20" si="6">(C19-C18)/C18</f>
        <v>5.0919130029461615E-3</v>
      </c>
      <c r="D20" s="58">
        <f t="shared" si="6"/>
        <v>7.181603021598712E-2</v>
      </c>
      <c r="E20" s="58">
        <f t="shared" si="6"/>
        <v>3.1566633545999249E-2</v>
      </c>
      <c r="F20" s="58">
        <f t="shared" si="6"/>
        <v>4.458843781941435E-2</v>
      </c>
      <c r="G20" s="58">
        <f t="shared" si="6"/>
        <v>2.5783992107532922E-2</v>
      </c>
      <c r="H20" s="58">
        <f t="shared" si="6"/>
        <v>5.7202110781959553E-2</v>
      </c>
      <c r="I20" s="58">
        <f t="shared" si="6"/>
        <v>0.71543623907878851</v>
      </c>
      <c r="J20" s="58">
        <f t="shared" si="6"/>
        <v>0.10201393845609327</v>
      </c>
      <c r="K20" s="58">
        <f t="shared" si="6"/>
        <v>4.2748373528122975E-2</v>
      </c>
      <c r="L20" s="58">
        <f t="shared" si="6"/>
        <v>7.700271393509564E-2</v>
      </c>
      <c r="M20" s="58"/>
      <c r="N20" s="58">
        <f t="shared" ref="N20" si="7">(N19-N18)/N18</f>
        <v>0.11351378868718073</v>
      </c>
    </row>
    <row r="22" spans="1:14" ht="15" x14ac:dyDescent="0.25">
      <c r="K22" s="15" t="s">
        <v>465</v>
      </c>
      <c r="L22" s="16">
        <v>2024</v>
      </c>
      <c r="M22" s="23">
        <f>(M2+M6+M10+M14)/4</f>
        <v>3.1429250000000004</v>
      </c>
    </row>
    <row r="23" spans="1:14" ht="15" x14ac:dyDescent="0.25">
      <c r="K23" s="15"/>
      <c r="L23" s="16">
        <v>2025</v>
      </c>
      <c r="M23" s="23">
        <f>(M3+M7+M11+M15)/4</f>
        <v>3.2111750000000003</v>
      </c>
    </row>
    <row r="24" spans="1:14" s="44" customFormat="1" ht="15" x14ac:dyDescent="0.25">
      <c r="B24" s="49"/>
      <c r="J24" s="46"/>
      <c r="K24" s="48" t="s">
        <v>466</v>
      </c>
      <c r="L24" s="48"/>
      <c r="M24" s="58">
        <f t="shared" ref="M24" si="8">(M23-M22)/M22</f>
        <v>2.1715440234813085E-2</v>
      </c>
    </row>
    <row r="28" spans="1:14" s="44" customFormat="1" x14ac:dyDescent="0.2">
      <c r="B28" s="49"/>
      <c r="J28" s="46"/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34" sqref="M34:M35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358</v>
      </c>
      <c r="B2" s="19">
        <v>2024</v>
      </c>
      <c r="C2" s="7">
        <v>7286745057</v>
      </c>
      <c r="D2" s="7">
        <v>6024952670</v>
      </c>
      <c r="E2" s="7">
        <v>92016487</v>
      </c>
      <c r="F2" s="7">
        <v>480039147</v>
      </c>
      <c r="G2" s="7">
        <v>184012382</v>
      </c>
      <c r="H2" s="7">
        <v>166879969</v>
      </c>
      <c r="I2" s="7">
        <v>28696939</v>
      </c>
      <c r="J2" s="7">
        <v>49074458</v>
      </c>
      <c r="K2" s="7">
        <v>1000719382</v>
      </c>
      <c r="L2" s="7">
        <v>5024233288</v>
      </c>
      <c r="M2" s="20">
        <v>4</v>
      </c>
      <c r="N2" s="7">
        <v>20096933.151999999</v>
      </c>
    </row>
    <row r="3" spans="1:17" s="21" customFormat="1" x14ac:dyDescent="0.2">
      <c r="A3" s="8" t="s">
        <v>358</v>
      </c>
      <c r="B3" s="19">
        <v>2025</v>
      </c>
      <c r="C3" s="7">
        <v>7439992012</v>
      </c>
      <c r="D3" s="7">
        <v>6324416541</v>
      </c>
      <c r="E3" s="7">
        <v>124346184</v>
      </c>
      <c r="F3" s="7">
        <v>492883403</v>
      </c>
      <c r="G3" s="7">
        <v>184178446</v>
      </c>
      <c r="H3" s="7">
        <v>173547830</v>
      </c>
      <c r="I3" s="7">
        <v>28306857</v>
      </c>
      <c r="J3" s="7">
        <v>50723354</v>
      </c>
      <c r="K3" s="7">
        <v>1053986074</v>
      </c>
      <c r="L3" s="7">
        <v>5270430467</v>
      </c>
      <c r="M3" s="20">
        <v>4</v>
      </c>
      <c r="N3" s="7">
        <v>21081721.868000001</v>
      </c>
    </row>
    <row r="4" spans="1:17" s="44" customFormat="1" x14ac:dyDescent="0.2">
      <c r="A4" s="44" t="s">
        <v>9</v>
      </c>
      <c r="B4" s="45"/>
      <c r="C4" s="58">
        <f>(C3-C2)/C2</f>
        <v>2.1030920363102803E-2</v>
      </c>
      <c r="D4" s="58">
        <f t="shared" ref="D4:N4" si="0">(D3-D2)/D2</f>
        <v>4.9703937508275897E-2</v>
      </c>
      <c r="E4" s="58">
        <f t="shared" si="0"/>
        <v>0.3513467863644914</v>
      </c>
      <c r="F4" s="58">
        <f t="shared" si="0"/>
        <v>2.6756684491817079E-2</v>
      </c>
      <c r="G4" s="58">
        <f t="shared" si="0"/>
        <v>9.0246100939011815E-4</v>
      </c>
      <c r="H4" s="58">
        <f t="shared" si="0"/>
        <v>3.995602971378788E-2</v>
      </c>
      <c r="I4" s="58">
        <f t="shared" si="0"/>
        <v>-1.3593157095953684E-2</v>
      </c>
      <c r="J4" s="58">
        <f t="shared" si="0"/>
        <v>3.3599882040470014E-2</v>
      </c>
      <c r="K4" s="58">
        <f t="shared" si="0"/>
        <v>5.3228400446829756E-2</v>
      </c>
      <c r="L4" s="58">
        <f t="shared" si="0"/>
        <v>4.9001940174239776E-2</v>
      </c>
      <c r="M4" s="58">
        <f t="shared" si="0"/>
        <v>0</v>
      </c>
      <c r="N4" s="58">
        <f t="shared" si="0"/>
        <v>4.9001940174239873E-2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359</v>
      </c>
      <c r="B6" s="19">
        <v>2024</v>
      </c>
      <c r="C6" s="7">
        <v>3917208935</v>
      </c>
      <c r="D6" s="7">
        <v>3004858914</v>
      </c>
      <c r="E6" s="7">
        <v>51081717</v>
      </c>
      <c r="F6" s="7">
        <v>115557353</v>
      </c>
      <c r="G6" s="7">
        <v>142224806</v>
      </c>
      <c r="H6" s="7">
        <v>128444391</v>
      </c>
      <c r="I6" s="7">
        <v>2475783</v>
      </c>
      <c r="J6" s="7">
        <v>29199915</v>
      </c>
      <c r="K6" s="7">
        <v>468983965</v>
      </c>
      <c r="L6" s="7">
        <v>2535874949</v>
      </c>
      <c r="M6" s="20">
        <v>2.9</v>
      </c>
      <c r="N6" s="7">
        <v>7354037.3520999998</v>
      </c>
    </row>
    <row r="7" spans="1:17" s="21" customFormat="1" x14ac:dyDescent="0.2">
      <c r="A7" s="8" t="s">
        <v>359</v>
      </c>
      <c r="B7" s="19">
        <v>2025</v>
      </c>
      <c r="C7" s="7">
        <v>4031093814</v>
      </c>
      <c r="D7" s="7">
        <v>3206987493</v>
      </c>
      <c r="E7" s="7">
        <v>55248621</v>
      </c>
      <c r="F7" s="7">
        <v>92458160</v>
      </c>
      <c r="G7" s="7">
        <v>142696822</v>
      </c>
      <c r="H7" s="7">
        <v>134413229</v>
      </c>
      <c r="I7" s="7">
        <v>2521895</v>
      </c>
      <c r="J7" s="7">
        <v>31243670</v>
      </c>
      <c r="K7" s="7">
        <v>458582397</v>
      </c>
      <c r="L7" s="7">
        <v>2748405096</v>
      </c>
      <c r="M7" s="20">
        <v>3.9998999999999998</v>
      </c>
      <c r="N7" s="7">
        <v>10993345.543490401</v>
      </c>
    </row>
    <row r="8" spans="1:17" s="44" customFormat="1" x14ac:dyDescent="0.2">
      <c r="A8" s="44" t="s">
        <v>9</v>
      </c>
      <c r="B8" s="45"/>
      <c r="C8" s="58">
        <f>(C7-C6)/C6</f>
        <v>2.9072965187648334E-2</v>
      </c>
      <c r="D8" s="58">
        <f t="shared" ref="D8:N8" si="1">(D7-D6)/D6</f>
        <v>6.7267244414790511E-2</v>
      </c>
      <c r="E8" s="58">
        <f t="shared" si="1"/>
        <v>8.1573295588321743E-2</v>
      </c>
      <c r="F8" s="58">
        <f t="shared" si="1"/>
        <v>-0.19989375319111022</v>
      </c>
      <c r="G8" s="58">
        <f t="shared" si="1"/>
        <v>3.3188022066980355E-3</v>
      </c>
      <c r="H8" s="58">
        <f t="shared" si="1"/>
        <v>4.6470211377311138E-2</v>
      </c>
      <c r="I8" s="58">
        <f t="shared" si="1"/>
        <v>1.8625218769173228E-2</v>
      </c>
      <c r="J8" s="58">
        <f t="shared" si="1"/>
        <v>6.9991813332333327E-2</v>
      </c>
      <c r="K8" s="58">
        <f t="shared" si="1"/>
        <v>-2.2178941661683466E-2</v>
      </c>
      <c r="L8" s="58">
        <f t="shared" si="1"/>
        <v>8.3809395681679569E-2</v>
      </c>
      <c r="M8" s="58">
        <f t="shared" si="1"/>
        <v>0.37927586206896546</v>
      </c>
      <c r="N8" s="58">
        <f t="shared" si="1"/>
        <v>0.49487213854729328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360</v>
      </c>
      <c r="B10" s="19">
        <v>2024</v>
      </c>
      <c r="C10" s="7">
        <v>4977469279</v>
      </c>
      <c r="D10" s="7">
        <v>4153957663</v>
      </c>
      <c r="E10" s="7">
        <v>96668399</v>
      </c>
      <c r="F10" s="7">
        <v>135901225</v>
      </c>
      <c r="G10" s="7">
        <v>107850000</v>
      </c>
      <c r="H10" s="7">
        <v>105758772</v>
      </c>
      <c r="I10" s="7">
        <v>0</v>
      </c>
      <c r="J10" s="7">
        <v>37316742</v>
      </c>
      <c r="K10" s="7">
        <v>483495138</v>
      </c>
      <c r="L10" s="7">
        <v>3670462525</v>
      </c>
      <c r="M10" s="20">
        <v>3.5895000000000001</v>
      </c>
      <c r="N10" s="7">
        <v>13175125.233487502</v>
      </c>
    </row>
    <row r="11" spans="1:17" s="21" customFormat="1" x14ac:dyDescent="0.2">
      <c r="A11" s="8" t="s">
        <v>360</v>
      </c>
      <c r="B11" s="19">
        <v>2025</v>
      </c>
      <c r="C11" s="7">
        <v>5167199138</v>
      </c>
      <c r="D11" s="7">
        <v>4392366896</v>
      </c>
      <c r="E11" s="7">
        <v>104114849</v>
      </c>
      <c r="F11" s="7">
        <v>203951647</v>
      </c>
      <c r="G11" s="7">
        <v>108400000</v>
      </c>
      <c r="H11" s="7">
        <v>109667172</v>
      </c>
      <c r="I11" s="7">
        <v>0</v>
      </c>
      <c r="J11" s="7">
        <v>40716568</v>
      </c>
      <c r="K11" s="7">
        <v>566850236</v>
      </c>
      <c r="L11" s="7">
        <v>3825516660</v>
      </c>
      <c r="M11" s="20">
        <v>3.5895000000000001</v>
      </c>
      <c r="N11" s="7">
        <v>13731692.051069999</v>
      </c>
    </row>
    <row r="12" spans="1:17" s="44" customFormat="1" x14ac:dyDescent="0.2">
      <c r="A12" s="44" t="s">
        <v>9</v>
      </c>
      <c r="B12" s="45"/>
      <c r="C12" s="58">
        <f>(C11-C10)/C10</f>
        <v>3.811773581415609E-2</v>
      </c>
      <c r="D12" s="58">
        <f t="shared" ref="D12:N12" si="2">(D11-D10)/D10</f>
        <v>5.7393274641085332E-2</v>
      </c>
      <c r="E12" s="58">
        <f t="shared" si="2"/>
        <v>7.7030860933157697E-2</v>
      </c>
      <c r="F12" s="58">
        <f t="shared" si="2"/>
        <v>0.5007344267868078</v>
      </c>
      <c r="G12" s="58">
        <f t="shared" si="2"/>
        <v>5.0996754751970333E-3</v>
      </c>
      <c r="H12" s="58">
        <f t="shared" si="2"/>
        <v>3.6955799751532667E-2</v>
      </c>
      <c r="I12" s="58" t="e">
        <f t="shared" si="2"/>
        <v>#DIV/0!</v>
      </c>
      <c r="J12" s="58">
        <f t="shared" si="2"/>
        <v>9.1107256898257619E-2</v>
      </c>
      <c r="K12" s="58">
        <f t="shared" si="2"/>
        <v>0.17240110902625044</v>
      </c>
      <c r="L12" s="58">
        <f t="shared" si="2"/>
        <v>4.2243759184000931E-2</v>
      </c>
      <c r="M12" s="58">
        <f t="shared" si="2"/>
        <v>0</v>
      </c>
      <c r="N12" s="58">
        <f t="shared" si="2"/>
        <v>4.224375918400073E-2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361</v>
      </c>
      <c r="B14" s="19">
        <v>2024</v>
      </c>
      <c r="C14" s="7">
        <v>2993212584</v>
      </c>
      <c r="D14" s="7">
        <v>2402802292</v>
      </c>
      <c r="E14" s="7">
        <v>49265114</v>
      </c>
      <c r="F14" s="7">
        <v>140081716</v>
      </c>
      <c r="G14" s="7">
        <v>92422959</v>
      </c>
      <c r="H14" s="7">
        <v>90516903</v>
      </c>
      <c r="I14" s="7">
        <v>12738390</v>
      </c>
      <c r="J14" s="7">
        <v>33888444</v>
      </c>
      <c r="K14" s="7">
        <v>418913526</v>
      </c>
      <c r="L14" s="7">
        <v>1983888766</v>
      </c>
      <c r="M14" s="20">
        <v>5.5</v>
      </c>
      <c r="N14" s="7">
        <v>10911388.213</v>
      </c>
    </row>
    <row r="15" spans="1:17" s="21" customFormat="1" x14ac:dyDescent="0.2">
      <c r="A15" s="8" t="s">
        <v>361</v>
      </c>
      <c r="B15" s="19">
        <v>2025</v>
      </c>
      <c r="C15" s="7">
        <v>3158487035</v>
      </c>
      <c r="D15" s="7">
        <v>2583043415</v>
      </c>
      <c r="E15" s="7">
        <v>52886649</v>
      </c>
      <c r="F15" s="7">
        <v>145473887</v>
      </c>
      <c r="G15" s="7">
        <v>93098625</v>
      </c>
      <c r="H15" s="7">
        <v>94169732</v>
      </c>
      <c r="I15" s="7">
        <v>12528490</v>
      </c>
      <c r="J15" s="7">
        <v>34794931</v>
      </c>
      <c r="K15" s="7">
        <v>432952314</v>
      </c>
      <c r="L15" s="7">
        <v>2150091101</v>
      </c>
      <c r="M15" s="20">
        <v>5.5</v>
      </c>
      <c r="N15" s="7">
        <v>11825501.055500001</v>
      </c>
    </row>
    <row r="16" spans="1:17" s="44" customFormat="1" x14ac:dyDescent="0.2">
      <c r="A16" s="44" t="s">
        <v>9</v>
      </c>
      <c r="B16" s="45"/>
      <c r="C16" s="58">
        <f>(C15-C14)/C14</f>
        <v>5.5216409246527473E-2</v>
      </c>
      <c r="D16" s="58">
        <f t="shared" ref="D16:N16" si="3">(D15-D14)/D14</f>
        <v>7.5012881251238631E-2</v>
      </c>
      <c r="E16" s="58">
        <f t="shared" si="3"/>
        <v>7.3511146244378933E-2</v>
      </c>
      <c r="F16" s="58">
        <f t="shared" si="3"/>
        <v>3.849303930571496E-2</v>
      </c>
      <c r="G16" s="58">
        <f t="shared" si="3"/>
        <v>7.3105861066404508E-3</v>
      </c>
      <c r="H16" s="58">
        <f t="shared" si="3"/>
        <v>4.0355214097415597E-2</v>
      </c>
      <c r="I16" s="58">
        <f t="shared" si="3"/>
        <v>-1.6477749542917117E-2</v>
      </c>
      <c r="J16" s="58">
        <f t="shared" si="3"/>
        <v>2.6749147880616768E-2</v>
      </c>
      <c r="K16" s="58">
        <f t="shared" si="3"/>
        <v>3.3512376967269372E-2</v>
      </c>
      <c r="L16" s="58">
        <f t="shared" si="3"/>
        <v>8.3776035152970871E-2</v>
      </c>
      <c r="M16" s="58">
        <f t="shared" si="3"/>
        <v>0</v>
      </c>
      <c r="N16" s="58">
        <f t="shared" si="3"/>
        <v>8.3776035152970982E-2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362</v>
      </c>
      <c r="B18" s="19">
        <v>2024</v>
      </c>
      <c r="C18" s="7">
        <v>6942983859</v>
      </c>
      <c r="D18" s="7">
        <v>4983219920</v>
      </c>
      <c r="E18" s="7">
        <v>61575553</v>
      </c>
      <c r="F18" s="7">
        <v>125543508</v>
      </c>
      <c r="G18" s="7">
        <v>238532837</v>
      </c>
      <c r="H18" s="7">
        <v>236102422</v>
      </c>
      <c r="I18" s="7">
        <v>0</v>
      </c>
      <c r="J18" s="7">
        <v>87087391</v>
      </c>
      <c r="K18" s="7">
        <v>748841711</v>
      </c>
      <c r="L18" s="7">
        <v>4234378209</v>
      </c>
      <c r="M18" s="20">
        <v>5.9539999999999997</v>
      </c>
      <c r="N18" s="7">
        <v>25211487.856385998</v>
      </c>
    </row>
    <row r="19" spans="1:14" s="21" customFormat="1" x14ac:dyDescent="0.2">
      <c r="A19" s="8" t="s">
        <v>362</v>
      </c>
      <c r="B19" s="19">
        <v>2025</v>
      </c>
      <c r="C19" s="7">
        <v>7268531601</v>
      </c>
      <c r="D19" s="7">
        <v>5371381353</v>
      </c>
      <c r="E19" s="7">
        <v>64157484</v>
      </c>
      <c r="F19" s="7">
        <v>145352563</v>
      </c>
      <c r="G19" s="7">
        <v>237900000</v>
      </c>
      <c r="H19" s="7">
        <v>242566061</v>
      </c>
      <c r="I19" s="7">
        <v>0</v>
      </c>
      <c r="J19" s="7">
        <v>98469108</v>
      </c>
      <c r="K19" s="7">
        <v>788445216</v>
      </c>
      <c r="L19" s="7">
        <v>4582936137</v>
      </c>
      <c r="M19" s="20">
        <v>5.8609999999999998</v>
      </c>
      <c r="N19" s="7">
        <v>26860588.698957</v>
      </c>
    </row>
    <row r="20" spans="1:14" s="44" customFormat="1" x14ac:dyDescent="0.2">
      <c r="A20" s="44" t="s">
        <v>9</v>
      </c>
      <c r="B20" s="45"/>
      <c r="C20" s="58">
        <f>(C19-C18)/C18</f>
        <v>4.6888736688909534E-2</v>
      </c>
      <c r="D20" s="58">
        <f t="shared" ref="D20:N20" si="4">(D19-D18)/D18</f>
        <v>7.7893699100480399E-2</v>
      </c>
      <c r="E20" s="58">
        <f t="shared" si="4"/>
        <v>4.1931105352801298E-2</v>
      </c>
      <c r="F20" s="58">
        <f t="shared" si="4"/>
        <v>0.15778637474428386</v>
      </c>
      <c r="G20" s="58">
        <f t="shared" si="4"/>
        <v>-2.6530393381436201E-3</v>
      </c>
      <c r="H20" s="58">
        <f t="shared" si="4"/>
        <v>2.7376419713305608E-2</v>
      </c>
      <c r="I20" s="58" t="e">
        <f t="shared" si="4"/>
        <v>#DIV/0!</v>
      </c>
      <c r="J20" s="58">
        <f t="shared" si="4"/>
        <v>0.13069305291279193</v>
      </c>
      <c r="K20" s="58">
        <f t="shared" si="4"/>
        <v>5.2886350236972843E-2</v>
      </c>
      <c r="L20" s="58">
        <f t="shared" si="4"/>
        <v>8.2316201056191488E-2</v>
      </c>
      <c r="M20" s="58">
        <f t="shared" si="4"/>
        <v>-1.5619751427611685E-2</v>
      </c>
      <c r="N20" s="58">
        <f t="shared" si="4"/>
        <v>6.5410691029616844E-2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363</v>
      </c>
      <c r="B22" s="19">
        <v>2024</v>
      </c>
      <c r="C22" s="7">
        <v>9337458178</v>
      </c>
      <c r="D22" s="7">
        <v>7494718901</v>
      </c>
      <c r="E22" s="7">
        <v>568891306</v>
      </c>
      <c r="F22" s="7">
        <v>325206259</v>
      </c>
      <c r="G22" s="7">
        <v>257528890</v>
      </c>
      <c r="H22" s="7">
        <v>234511967</v>
      </c>
      <c r="I22" s="7">
        <v>0</v>
      </c>
      <c r="J22" s="7">
        <v>68105702</v>
      </c>
      <c r="K22" s="7">
        <v>1454244124</v>
      </c>
      <c r="L22" s="7">
        <v>6040474777</v>
      </c>
      <c r="M22" s="20">
        <v>7.3250000000000002</v>
      </c>
      <c r="N22" s="7">
        <v>44246477.741525002</v>
      </c>
    </row>
    <row r="23" spans="1:14" s="21" customFormat="1" x14ac:dyDescent="0.2">
      <c r="A23" s="8" t="s">
        <v>363</v>
      </c>
      <c r="B23" s="19">
        <v>2025</v>
      </c>
      <c r="C23" s="7">
        <v>10006915719</v>
      </c>
      <c r="D23" s="7">
        <v>8267993973</v>
      </c>
      <c r="E23" s="7">
        <v>627904118</v>
      </c>
      <c r="F23" s="7">
        <v>339835078</v>
      </c>
      <c r="G23" s="7">
        <v>262322231</v>
      </c>
      <c r="H23" s="7">
        <v>249195586</v>
      </c>
      <c r="I23" s="7">
        <v>0</v>
      </c>
      <c r="J23" s="7">
        <v>75653348</v>
      </c>
      <c r="K23" s="7">
        <v>1554910361</v>
      </c>
      <c r="L23" s="7">
        <v>6713083612</v>
      </c>
      <c r="M23" s="20">
        <v>7.3250000000000002</v>
      </c>
      <c r="N23" s="7">
        <v>49173337.457900003</v>
      </c>
    </row>
    <row r="24" spans="1:14" s="44" customFormat="1" x14ac:dyDescent="0.2">
      <c r="A24" s="44" t="s">
        <v>9</v>
      </c>
      <c r="B24" s="45"/>
      <c r="C24" s="58">
        <f>(C23-C22)/C22</f>
        <v>7.1695907841098555E-2</v>
      </c>
      <c r="D24" s="58">
        <f t="shared" ref="D24:N24" si="5">(D23-D22)/D22</f>
        <v>0.10317599395179772</v>
      </c>
      <c r="E24" s="58">
        <f t="shared" si="5"/>
        <v>0.10373301784998627</v>
      </c>
      <c r="F24" s="58">
        <f t="shared" si="5"/>
        <v>4.4983202491191907E-2</v>
      </c>
      <c r="G24" s="58">
        <f t="shared" si="5"/>
        <v>1.861282825394852E-2</v>
      </c>
      <c r="H24" s="58">
        <f t="shared" si="5"/>
        <v>6.2613516861593679E-2</v>
      </c>
      <c r="I24" s="58" t="e">
        <f t="shared" si="5"/>
        <v>#DIV/0!</v>
      </c>
      <c r="J24" s="58">
        <f t="shared" si="5"/>
        <v>0.11082252701836919</v>
      </c>
      <c r="K24" s="58">
        <f t="shared" si="5"/>
        <v>6.9222378374210303E-2</v>
      </c>
      <c r="L24" s="58">
        <f t="shared" si="5"/>
        <v>0.11135032589839751</v>
      </c>
      <c r="M24" s="58">
        <f t="shared" si="5"/>
        <v>0</v>
      </c>
      <c r="N24" s="58">
        <f t="shared" si="5"/>
        <v>0.11135032589839752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364</v>
      </c>
      <c r="B26" s="19">
        <v>2024</v>
      </c>
      <c r="C26" s="7">
        <v>6239349364</v>
      </c>
      <c r="D26" s="7">
        <v>4407432206</v>
      </c>
      <c r="E26" s="7">
        <v>62889603</v>
      </c>
      <c r="F26" s="7">
        <v>33095043</v>
      </c>
      <c r="G26" s="7">
        <v>253640953</v>
      </c>
      <c r="H26" s="7">
        <v>246354616</v>
      </c>
      <c r="I26" s="7">
        <v>0</v>
      </c>
      <c r="J26" s="7">
        <v>73729827</v>
      </c>
      <c r="K26" s="7">
        <v>669710042</v>
      </c>
      <c r="L26" s="7">
        <v>3737722164</v>
      </c>
      <c r="M26" s="20">
        <v>2.62</v>
      </c>
      <c r="N26" s="7">
        <v>9792832.0696799997</v>
      </c>
    </row>
    <row r="27" spans="1:14" s="21" customFormat="1" x14ac:dyDescent="0.2">
      <c r="A27" s="8" t="s">
        <v>364</v>
      </c>
      <c r="B27" s="19">
        <v>2025</v>
      </c>
      <c r="C27" s="7">
        <v>6488027703</v>
      </c>
      <c r="D27" s="7">
        <v>4673591455</v>
      </c>
      <c r="E27" s="7">
        <v>66805639</v>
      </c>
      <c r="F27" s="7">
        <v>34466791</v>
      </c>
      <c r="G27" s="7">
        <v>254857972</v>
      </c>
      <c r="H27" s="7">
        <v>255774720</v>
      </c>
      <c r="I27" s="7">
        <v>0</v>
      </c>
      <c r="J27" s="7">
        <v>85945052</v>
      </c>
      <c r="K27" s="7">
        <v>697850174</v>
      </c>
      <c r="L27" s="7">
        <v>3975741281</v>
      </c>
      <c r="M27" s="20">
        <v>2.62</v>
      </c>
      <c r="N27" s="7">
        <v>10416442.156220002</v>
      </c>
    </row>
    <row r="28" spans="1:14" s="44" customFormat="1" x14ac:dyDescent="0.2">
      <c r="A28" s="44" t="s">
        <v>9</v>
      </c>
      <c r="B28" s="45"/>
      <c r="C28" s="58">
        <f>(C27-C26)/C26</f>
        <v>3.9856453692885402E-2</v>
      </c>
      <c r="D28" s="58">
        <f t="shared" ref="D28:N28" si="6">(D27-D26)/D26</f>
        <v>6.0388733520998369E-2</v>
      </c>
      <c r="E28" s="58">
        <f t="shared" si="6"/>
        <v>6.2268416609340023E-2</v>
      </c>
      <c r="F28" s="58">
        <f t="shared" si="6"/>
        <v>4.1448745058285615E-2</v>
      </c>
      <c r="G28" s="58">
        <f t="shared" si="6"/>
        <v>4.7981959758682975E-3</v>
      </c>
      <c r="H28" s="58">
        <f t="shared" si="6"/>
        <v>3.8237984548257865E-2</v>
      </c>
      <c r="I28" s="58" t="e">
        <f t="shared" si="6"/>
        <v>#DIV/0!</v>
      </c>
      <c r="J28" s="58">
        <f t="shared" si="6"/>
        <v>0.16567548707255206</v>
      </c>
      <c r="K28" s="58">
        <f t="shared" si="6"/>
        <v>4.2018381441561239E-2</v>
      </c>
      <c r="L28" s="58">
        <f t="shared" si="6"/>
        <v>6.3680259408387632E-2</v>
      </c>
      <c r="M28" s="58">
        <f t="shared" si="6"/>
        <v>0</v>
      </c>
      <c r="N28" s="58">
        <f t="shared" si="6"/>
        <v>6.3680259408387882E-2</v>
      </c>
    </row>
    <row r="30" spans="1:14" ht="15" x14ac:dyDescent="0.25">
      <c r="A30" s="1" t="s">
        <v>10</v>
      </c>
      <c r="B30" s="19">
        <v>2024</v>
      </c>
      <c r="C30" s="13">
        <f>C2+C6+C10+C14+C18+C22+C26</f>
        <v>41694427256</v>
      </c>
      <c r="D30" s="13">
        <f t="shared" ref="D30:N30" si="7">D2+D6+D10+D14+D18+D22+D26</f>
        <v>32471942566</v>
      </c>
      <c r="E30" s="13">
        <f t="shared" si="7"/>
        <v>982388179</v>
      </c>
      <c r="F30" s="13">
        <f t="shared" si="7"/>
        <v>1355424251</v>
      </c>
      <c r="G30" s="13">
        <f t="shared" si="7"/>
        <v>1276212827</v>
      </c>
      <c r="H30" s="13">
        <f t="shared" si="7"/>
        <v>1208569040</v>
      </c>
      <c r="I30" s="13">
        <f t="shared" si="7"/>
        <v>43911112</v>
      </c>
      <c r="J30" s="13">
        <f t="shared" si="7"/>
        <v>378402479</v>
      </c>
      <c r="K30" s="13">
        <f t="shared" si="7"/>
        <v>5244907888</v>
      </c>
      <c r="L30" s="13">
        <f t="shared" si="7"/>
        <v>27227034678</v>
      </c>
      <c r="M30" s="13"/>
      <c r="N30" s="13">
        <f t="shared" si="7"/>
        <v>130788281.61817849</v>
      </c>
    </row>
    <row r="31" spans="1:14" ht="15" x14ac:dyDescent="0.25">
      <c r="A31" s="1"/>
      <c r="B31" s="19">
        <v>2025</v>
      </c>
      <c r="C31" s="13">
        <f>C3+C7+C11+C15+C19+C23+C27</f>
        <v>43560247022</v>
      </c>
      <c r="D31" s="13">
        <f t="shared" ref="D31:N31" si="8">D3+D7+D11+D15+D19+D23+D27</f>
        <v>34819781126</v>
      </c>
      <c r="E31" s="13">
        <f t="shared" si="8"/>
        <v>1095463544</v>
      </c>
      <c r="F31" s="13">
        <f t="shared" si="8"/>
        <v>1454421529</v>
      </c>
      <c r="G31" s="13">
        <f t="shared" si="8"/>
        <v>1283454096</v>
      </c>
      <c r="H31" s="13">
        <f t="shared" si="8"/>
        <v>1259334330</v>
      </c>
      <c r="I31" s="13">
        <f t="shared" si="8"/>
        <v>43357242</v>
      </c>
      <c r="J31" s="13">
        <f t="shared" si="8"/>
        <v>417546031</v>
      </c>
      <c r="K31" s="13">
        <f t="shared" si="8"/>
        <v>5553576772</v>
      </c>
      <c r="L31" s="13">
        <f t="shared" si="8"/>
        <v>29266204354</v>
      </c>
      <c r="M31" s="13"/>
      <c r="N31" s="13">
        <f t="shared" si="8"/>
        <v>144082628.83113739</v>
      </c>
    </row>
    <row r="32" spans="1:14" s="44" customFormat="1" x14ac:dyDescent="0.2">
      <c r="A32" s="44" t="s">
        <v>9</v>
      </c>
      <c r="B32" s="49"/>
      <c r="C32" s="58">
        <f t="shared" ref="C32:L32" si="9">(C31-C30)/C30</f>
        <v>4.4749859604595023E-2</v>
      </c>
      <c r="D32" s="58">
        <f t="shared" si="9"/>
        <v>7.2303606574443832E-2</v>
      </c>
      <c r="E32" s="58">
        <f t="shared" si="9"/>
        <v>0.11510253015778603</v>
      </c>
      <c r="F32" s="58">
        <f t="shared" si="9"/>
        <v>7.3037853592306717E-2</v>
      </c>
      <c r="G32" s="58">
        <f t="shared" si="9"/>
        <v>5.6740293208164096E-3</v>
      </c>
      <c r="H32" s="58">
        <f t="shared" si="9"/>
        <v>4.2004460084464845E-2</v>
      </c>
      <c r="I32" s="58">
        <f t="shared" si="9"/>
        <v>-1.2613435979485102E-2</v>
      </c>
      <c r="J32" s="58">
        <f t="shared" si="9"/>
        <v>0.10344422717167241</v>
      </c>
      <c r="K32" s="58">
        <f t="shared" si="9"/>
        <v>5.8851154413257445E-2</v>
      </c>
      <c r="L32" s="58">
        <f t="shared" si="9"/>
        <v>7.4895033561906424E-2</v>
      </c>
      <c r="M32" s="58"/>
      <c r="N32" s="58">
        <f t="shared" ref="N32" si="10">(N31-N30)/N30</f>
        <v>0.10164784679846346</v>
      </c>
    </row>
    <row r="34" spans="2:13" ht="15" x14ac:dyDescent="0.25">
      <c r="K34" s="15" t="s">
        <v>465</v>
      </c>
      <c r="L34" s="16">
        <v>2024</v>
      </c>
      <c r="M34" s="23">
        <f>(M2+M6+M10+M14+M18+M22+M26)/7</f>
        <v>4.5555000000000003</v>
      </c>
    </row>
    <row r="35" spans="2:13" ht="15" x14ac:dyDescent="0.25">
      <c r="K35" s="15"/>
      <c r="L35" s="16">
        <v>2025</v>
      </c>
      <c r="M35" s="23">
        <f>(M3+M7+M11+M15+M19+M23+M27)/7</f>
        <v>4.6993428571428577</v>
      </c>
    </row>
    <row r="36" spans="2:13" s="44" customFormat="1" ht="15" x14ac:dyDescent="0.25">
      <c r="B36" s="49"/>
      <c r="J36" s="46"/>
      <c r="K36" s="48" t="s">
        <v>466</v>
      </c>
      <c r="L36" s="48"/>
      <c r="M36" s="58">
        <f t="shared" ref="M36" si="11">(M35-M34)/M34</f>
        <v>3.1575646392900315E-2</v>
      </c>
    </row>
    <row r="40" spans="2:13" s="44" customFormat="1" x14ac:dyDescent="0.2">
      <c r="B40" s="49"/>
      <c r="J40" s="46"/>
    </row>
    <row r="44" spans="2:13" s="44" customFormat="1" x14ac:dyDescent="0.2">
      <c r="B44" s="49"/>
      <c r="J44" s="46"/>
    </row>
    <row r="48" spans="2:13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26" sqref="M26:M27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ht="13.5" customHeight="1" x14ac:dyDescent="0.2">
      <c r="A2" s="8" t="s">
        <v>365</v>
      </c>
      <c r="B2" s="19">
        <v>2024</v>
      </c>
      <c r="C2" s="7">
        <v>418023487</v>
      </c>
      <c r="D2" s="7">
        <v>343348874</v>
      </c>
      <c r="E2" s="7">
        <v>47323420</v>
      </c>
      <c r="F2" s="7">
        <v>7385180</v>
      </c>
      <c r="G2" s="7">
        <v>11455340</v>
      </c>
      <c r="H2" s="7">
        <v>8717459</v>
      </c>
      <c r="I2" s="7">
        <v>0</v>
      </c>
      <c r="J2" s="7">
        <v>4063014</v>
      </c>
      <c r="K2" s="7">
        <v>78944413</v>
      </c>
      <c r="L2" s="7">
        <v>264404461</v>
      </c>
      <c r="M2" s="20">
        <v>3.3060999999999998</v>
      </c>
      <c r="N2" s="7">
        <v>874147.58851209993</v>
      </c>
      <c r="O2" s="7"/>
    </row>
    <row r="3" spans="1:17" s="21" customFormat="1" x14ac:dyDescent="0.2">
      <c r="A3" s="8" t="s">
        <v>365</v>
      </c>
      <c r="B3" s="19">
        <v>2025</v>
      </c>
      <c r="C3" s="7">
        <v>568019447</v>
      </c>
      <c r="D3" s="7">
        <v>465457749</v>
      </c>
      <c r="E3" s="7">
        <v>52865410</v>
      </c>
      <c r="F3" s="7">
        <v>16169060</v>
      </c>
      <c r="G3" s="7">
        <v>13103190</v>
      </c>
      <c r="H3" s="7">
        <v>10570068</v>
      </c>
      <c r="I3" s="7">
        <v>0</v>
      </c>
      <c r="J3" s="7">
        <v>4012473</v>
      </c>
      <c r="K3" s="7">
        <v>96720201</v>
      </c>
      <c r="L3" s="7">
        <v>368737548</v>
      </c>
      <c r="M3" s="20">
        <v>3.3060999999999998</v>
      </c>
      <c r="N3" s="7">
        <v>1219083.2074428</v>
      </c>
      <c r="O3" s="7"/>
    </row>
    <row r="4" spans="1:17" s="44" customFormat="1" x14ac:dyDescent="0.2">
      <c r="A4" s="44" t="s">
        <v>9</v>
      </c>
      <c r="B4" s="45"/>
      <c r="C4" s="58">
        <f>(C3-C2)/C2</f>
        <v>0.35882184773029274</v>
      </c>
      <c r="D4" s="58">
        <f t="shared" ref="D4:N4" si="0">(D3-D2)/D2</f>
        <v>0.35564081972204165</v>
      </c>
      <c r="E4" s="58">
        <f t="shared" si="0"/>
        <v>0.11710882265060302</v>
      </c>
      <c r="F4" s="58">
        <f t="shared" si="0"/>
        <v>1.1893928110079917</v>
      </c>
      <c r="G4" s="58">
        <f t="shared" si="0"/>
        <v>0.14384994247224439</v>
      </c>
      <c r="H4" s="58">
        <f t="shared" si="0"/>
        <v>0.21251708783488399</v>
      </c>
      <c r="I4" s="58" t="e">
        <f t="shared" si="0"/>
        <v>#DIV/0!</v>
      </c>
      <c r="J4" s="58">
        <f t="shared" si="0"/>
        <v>-1.2439287681509342E-2</v>
      </c>
      <c r="K4" s="58">
        <f t="shared" si="0"/>
        <v>0.22516841058783982</v>
      </c>
      <c r="L4" s="58">
        <f t="shared" si="0"/>
        <v>0.39459654578218328</v>
      </c>
      <c r="M4" s="58">
        <f t="shared" si="0"/>
        <v>0</v>
      </c>
      <c r="N4" s="58">
        <f t="shared" si="0"/>
        <v>0.39459654578218345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366</v>
      </c>
      <c r="B6" s="19">
        <v>2024</v>
      </c>
      <c r="C6" s="7">
        <v>84753804</v>
      </c>
      <c r="D6" s="7">
        <v>58984056</v>
      </c>
      <c r="E6" s="7">
        <v>283490</v>
      </c>
      <c r="F6" s="7">
        <v>1705060</v>
      </c>
      <c r="G6" s="7">
        <v>4125540</v>
      </c>
      <c r="H6" s="7">
        <v>2277260</v>
      </c>
      <c r="I6" s="7">
        <v>0</v>
      </c>
      <c r="J6" s="7">
        <v>576114</v>
      </c>
      <c r="K6" s="7">
        <v>8967464</v>
      </c>
      <c r="L6" s="7">
        <v>50016592</v>
      </c>
      <c r="M6" s="20">
        <v>4.0999999999999996</v>
      </c>
      <c r="N6" s="7">
        <v>205068.02719999998</v>
      </c>
    </row>
    <row r="7" spans="1:17" s="21" customFormat="1" x14ac:dyDescent="0.2">
      <c r="A7" s="8" t="s">
        <v>366</v>
      </c>
      <c r="B7" s="19">
        <v>2025</v>
      </c>
      <c r="C7" s="7">
        <v>111000245</v>
      </c>
      <c r="D7" s="7">
        <v>66493373</v>
      </c>
      <c r="E7" s="7">
        <v>278530</v>
      </c>
      <c r="F7" s="7">
        <v>2772860</v>
      </c>
      <c r="G7" s="7">
        <v>4004850</v>
      </c>
      <c r="H7" s="7">
        <v>2369134</v>
      </c>
      <c r="I7" s="7">
        <v>0</v>
      </c>
      <c r="J7" s="7">
        <v>597076</v>
      </c>
      <c r="K7" s="7">
        <v>10022450</v>
      </c>
      <c r="L7" s="7">
        <v>56470923</v>
      </c>
      <c r="M7" s="20">
        <v>3.7201</v>
      </c>
      <c r="N7" s="7">
        <v>210077.4806523</v>
      </c>
    </row>
    <row r="8" spans="1:17" s="44" customFormat="1" x14ac:dyDescent="0.2">
      <c r="A8" s="44" t="s">
        <v>9</v>
      </c>
      <c r="B8" s="45"/>
      <c r="C8" s="58">
        <f>(C7-C6)/C6</f>
        <v>0.30967861926291829</v>
      </c>
      <c r="D8" s="58">
        <f t="shared" ref="D8:N8" si="1">(D7-D6)/D6</f>
        <v>0.12731096349155779</v>
      </c>
      <c r="E8" s="58">
        <f t="shared" si="1"/>
        <v>-1.7496207979117429E-2</v>
      </c>
      <c r="F8" s="58">
        <f t="shared" si="1"/>
        <v>0.62625362157343434</v>
      </c>
      <c r="G8" s="58">
        <f t="shared" si="1"/>
        <v>-2.9254352157535742E-2</v>
      </c>
      <c r="H8" s="58">
        <f t="shared" si="1"/>
        <v>4.0344097731484327E-2</v>
      </c>
      <c r="I8" s="58" t="e">
        <f t="shared" si="1"/>
        <v>#DIV/0!</v>
      </c>
      <c r="J8" s="58">
        <f t="shared" si="1"/>
        <v>3.6385159881551221E-2</v>
      </c>
      <c r="K8" s="58">
        <f t="shared" si="1"/>
        <v>0.11764596991970082</v>
      </c>
      <c r="L8" s="58">
        <f t="shared" si="1"/>
        <v>0.1290437981060365</v>
      </c>
      <c r="M8" s="58">
        <f t="shared" si="1"/>
        <v>-9.2658536585365783E-2</v>
      </c>
      <c r="N8" s="58">
        <f t="shared" si="1"/>
        <v>2.4428252032747982E-2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7" customFormat="1" x14ac:dyDescent="0.2">
      <c r="A10" s="41" t="s">
        <v>474</v>
      </c>
      <c r="B10" s="19">
        <v>2024</v>
      </c>
      <c r="C10" s="42">
        <v>56941578</v>
      </c>
      <c r="D10" s="42">
        <v>43648457</v>
      </c>
      <c r="E10" s="42">
        <v>510280</v>
      </c>
      <c r="F10" s="42">
        <v>558970</v>
      </c>
      <c r="G10" s="42">
        <v>4163761</v>
      </c>
      <c r="H10" s="42">
        <v>2092430</v>
      </c>
      <c r="I10" s="7">
        <v>0</v>
      </c>
      <c r="J10" s="7">
        <v>534673</v>
      </c>
      <c r="K10" s="42">
        <v>7860114</v>
      </c>
      <c r="L10" s="42">
        <v>35788343</v>
      </c>
      <c r="M10" s="43">
        <v>3.0324</v>
      </c>
      <c r="N10" s="7">
        <v>108524.57131319999</v>
      </c>
    </row>
    <row r="11" spans="1:17" s="27" customFormat="1" x14ac:dyDescent="0.2">
      <c r="A11" s="41" t="s">
        <v>474</v>
      </c>
      <c r="B11" s="19">
        <v>2025</v>
      </c>
      <c r="C11" s="42">
        <v>71356035</v>
      </c>
      <c r="D11" s="42">
        <v>52987302</v>
      </c>
      <c r="E11" s="42">
        <v>556030</v>
      </c>
      <c r="F11" s="42">
        <v>2142180</v>
      </c>
      <c r="G11" s="42">
        <v>4130270</v>
      </c>
      <c r="H11" s="42">
        <v>2351208</v>
      </c>
      <c r="I11" s="7">
        <v>0</v>
      </c>
      <c r="J11" s="7">
        <v>491242</v>
      </c>
      <c r="K11" s="42">
        <v>9670930</v>
      </c>
      <c r="L11" s="42">
        <v>43316372</v>
      </c>
      <c r="M11" s="43">
        <v>3.25</v>
      </c>
      <c r="N11" s="7">
        <v>140778.209</v>
      </c>
    </row>
    <row r="12" spans="1:17" s="52" customFormat="1" x14ac:dyDescent="0.2">
      <c r="A12" s="46" t="s">
        <v>9</v>
      </c>
      <c r="B12" s="51"/>
      <c r="C12" s="58">
        <f>(C11-C10)/C10</f>
        <v>0.25314467049016448</v>
      </c>
      <c r="D12" s="58">
        <f t="shared" ref="D12:N12" si="2">(D11-D10)/D10</f>
        <v>0.21395590226706065</v>
      </c>
      <c r="E12" s="58">
        <f t="shared" si="2"/>
        <v>8.9656659089127538E-2</v>
      </c>
      <c r="F12" s="58">
        <f t="shared" si="2"/>
        <v>2.8323702524285741</v>
      </c>
      <c r="G12" s="58">
        <f t="shared" si="2"/>
        <v>-8.0434491797199692E-3</v>
      </c>
      <c r="H12" s="58">
        <f t="shared" si="2"/>
        <v>0.1236734323250957</v>
      </c>
      <c r="I12" s="58" t="e">
        <f t="shared" si="2"/>
        <v>#DIV/0!</v>
      </c>
      <c r="J12" s="58">
        <f t="shared" si="2"/>
        <v>-8.1229087685370308E-2</v>
      </c>
      <c r="K12" s="58">
        <f t="shared" si="2"/>
        <v>0.23038037361799077</v>
      </c>
      <c r="L12" s="58">
        <f t="shared" si="2"/>
        <v>0.21034863223480338</v>
      </c>
      <c r="M12" s="58">
        <f t="shared" si="2"/>
        <v>7.1758343226487276E-2</v>
      </c>
      <c r="N12" s="58">
        <f t="shared" si="2"/>
        <v>0.29720124481041793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367</v>
      </c>
      <c r="B14" s="19">
        <v>2024</v>
      </c>
      <c r="C14" s="7">
        <v>64746030</v>
      </c>
      <c r="D14" s="7">
        <v>55588993</v>
      </c>
      <c r="E14" s="7">
        <v>821670</v>
      </c>
      <c r="F14" s="7">
        <v>1157570</v>
      </c>
      <c r="G14" s="7">
        <v>4528910</v>
      </c>
      <c r="H14" s="7">
        <v>2443730</v>
      </c>
      <c r="I14" s="7">
        <v>0</v>
      </c>
      <c r="J14" s="7">
        <v>425949</v>
      </c>
      <c r="K14" s="7">
        <v>9377829</v>
      </c>
      <c r="L14" s="7">
        <v>46211164</v>
      </c>
      <c r="M14" s="20">
        <v>8</v>
      </c>
      <c r="N14" s="7">
        <v>369689.31199999998</v>
      </c>
    </row>
    <row r="15" spans="1:17" s="21" customFormat="1" x14ac:dyDescent="0.2">
      <c r="A15" s="8" t="s">
        <v>367</v>
      </c>
      <c r="B15" s="19">
        <v>2025</v>
      </c>
      <c r="C15" s="7">
        <v>87620450</v>
      </c>
      <c r="D15" s="7">
        <v>66760001</v>
      </c>
      <c r="E15" s="7">
        <v>1935320</v>
      </c>
      <c r="F15" s="7">
        <v>4102210</v>
      </c>
      <c r="G15" s="7">
        <v>4945700</v>
      </c>
      <c r="H15" s="7">
        <v>3002592</v>
      </c>
      <c r="I15" s="7">
        <v>0</v>
      </c>
      <c r="J15" s="7">
        <v>592886</v>
      </c>
      <c r="K15" s="7">
        <v>14578708</v>
      </c>
      <c r="L15" s="7">
        <v>52181293</v>
      </c>
      <c r="M15" s="20">
        <v>8</v>
      </c>
      <c r="N15" s="7">
        <v>417450.34399999998</v>
      </c>
    </row>
    <row r="16" spans="1:17" s="44" customFormat="1" x14ac:dyDescent="0.2">
      <c r="A16" s="44" t="s">
        <v>9</v>
      </c>
      <c r="B16" s="45"/>
      <c r="C16" s="58">
        <f>(C15-C14)/C14</f>
        <v>0.3532945572106892</v>
      </c>
      <c r="D16" s="58">
        <f t="shared" ref="D16:N16" si="3">(D15-D14)/D14</f>
        <v>0.20095719309036592</v>
      </c>
      <c r="E16" s="58">
        <f t="shared" si="3"/>
        <v>1.3553494711988998</v>
      </c>
      <c r="F16" s="58">
        <f t="shared" si="3"/>
        <v>2.543811605345681</v>
      </c>
      <c r="G16" s="58">
        <f t="shared" si="3"/>
        <v>9.2028766303591816E-2</v>
      </c>
      <c r="H16" s="58">
        <f t="shared" si="3"/>
        <v>0.2286922041305709</v>
      </c>
      <c r="I16" s="58" t="e">
        <f t="shared" si="3"/>
        <v>#DIV/0!</v>
      </c>
      <c r="J16" s="58">
        <f t="shared" si="3"/>
        <v>0.39191781175680657</v>
      </c>
      <c r="K16" s="58">
        <f t="shared" si="3"/>
        <v>0.5545930726610605</v>
      </c>
      <c r="L16" s="58">
        <f t="shared" si="3"/>
        <v>0.12919235273969729</v>
      </c>
      <c r="M16" s="58">
        <f t="shared" si="3"/>
        <v>0</v>
      </c>
      <c r="N16" s="58">
        <f t="shared" si="3"/>
        <v>0.12919235273969729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368</v>
      </c>
      <c r="B18" s="19">
        <v>2024</v>
      </c>
      <c r="C18" s="7">
        <v>8949324782</v>
      </c>
      <c r="D18" s="7">
        <v>7762749415</v>
      </c>
      <c r="E18" s="7">
        <v>26156130</v>
      </c>
      <c r="F18" s="7">
        <v>80849500</v>
      </c>
      <c r="G18" s="7">
        <v>309154330</v>
      </c>
      <c r="H18" s="7">
        <v>303554419</v>
      </c>
      <c r="I18" s="7">
        <v>0</v>
      </c>
      <c r="J18" s="7">
        <v>147274541</v>
      </c>
      <c r="K18" s="7">
        <v>866988920</v>
      </c>
      <c r="L18" s="7">
        <v>6895760495</v>
      </c>
      <c r="M18" s="20">
        <v>2.8287</v>
      </c>
      <c r="N18" s="7">
        <v>19506037.712206502</v>
      </c>
    </row>
    <row r="19" spans="1:14" s="21" customFormat="1" x14ac:dyDescent="0.2">
      <c r="A19" s="8" t="s">
        <v>368</v>
      </c>
      <c r="B19" s="19">
        <v>2025</v>
      </c>
      <c r="C19" s="7">
        <v>10729015453</v>
      </c>
      <c r="D19" s="7">
        <v>9309275238</v>
      </c>
      <c r="E19" s="7">
        <v>80446480</v>
      </c>
      <c r="F19" s="7">
        <v>187862620</v>
      </c>
      <c r="G19" s="7">
        <v>347310240</v>
      </c>
      <c r="H19" s="7">
        <v>351821908</v>
      </c>
      <c r="I19" s="7">
        <v>0</v>
      </c>
      <c r="J19" s="7">
        <v>193251805</v>
      </c>
      <c r="K19" s="7">
        <v>1160693053</v>
      </c>
      <c r="L19" s="7">
        <v>8148582185</v>
      </c>
      <c r="M19" s="20">
        <v>2.8287</v>
      </c>
      <c r="N19" s="7">
        <v>23049894.426709499</v>
      </c>
    </row>
    <row r="20" spans="1:14" s="44" customFormat="1" x14ac:dyDescent="0.2">
      <c r="A20" s="44" t="s">
        <v>9</v>
      </c>
      <c r="B20" s="45"/>
      <c r="C20" s="58">
        <f>(C19-C18)/C18</f>
        <v>0.1988631225653511</v>
      </c>
      <c r="D20" s="58">
        <f t="shared" ref="D20:N20" si="4">(D19-D18)/D18</f>
        <v>0.19922397855734469</v>
      </c>
      <c r="E20" s="58">
        <f t="shared" si="4"/>
        <v>2.0756262489901984</v>
      </c>
      <c r="F20" s="58">
        <f t="shared" si="4"/>
        <v>1.3236089276989962</v>
      </c>
      <c r="G20" s="58">
        <f t="shared" si="4"/>
        <v>0.12342026715265479</v>
      </c>
      <c r="H20" s="58">
        <f t="shared" si="4"/>
        <v>0.15900769673855414</v>
      </c>
      <c r="I20" s="58" t="e">
        <f t="shared" si="4"/>
        <v>#DIV/0!</v>
      </c>
      <c r="J20" s="58">
        <f t="shared" si="4"/>
        <v>0.31218745404203974</v>
      </c>
      <c r="K20" s="58">
        <f t="shared" si="4"/>
        <v>0.33876342156714068</v>
      </c>
      <c r="L20" s="58">
        <f t="shared" si="4"/>
        <v>0.18167998887264139</v>
      </c>
      <c r="M20" s="58">
        <f t="shared" si="4"/>
        <v>0</v>
      </c>
      <c r="N20" s="58">
        <f t="shared" si="4"/>
        <v>0.18167998887264125</v>
      </c>
    </row>
    <row r="22" spans="1:14" ht="15" x14ac:dyDescent="0.25">
      <c r="A22" s="1" t="s">
        <v>10</v>
      </c>
      <c r="B22" s="19">
        <v>2024</v>
      </c>
      <c r="C22" s="13">
        <f>C2+C6+C10+C14+C18</f>
        <v>9573789681</v>
      </c>
      <c r="D22" s="13">
        <f t="shared" ref="D22:N22" si="5">D2+D6+D10+D14+D18</f>
        <v>8264319795</v>
      </c>
      <c r="E22" s="13">
        <f t="shared" si="5"/>
        <v>75094990</v>
      </c>
      <c r="F22" s="13">
        <f t="shared" si="5"/>
        <v>91656280</v>
      </c>
      <c r="G22" s="13">
        <f t="shared" si="5"/>
        <v>333427881</v>
      </c>
      <c r="H22" s="13">
        <f t="shared" si="5"/>
        <v>319085298</v>
      </c>
      <c r="I22" s="13">
        <f t="shared" si="5"/>
        <v>0</v>
      </c>
      <c r="J22" s="13">
        <f t="shared" si="5"/>
        <v>152874291</v>
      </c>
      <c r="K22" s="13">
        <f t="shared" si="5"/>
        <v>972138740</v>
      </c>
      <c r="L22" s="13">
        <f t="shared" si="5"/>
        <v>7292181055</v>
      </c>
      <c r="M22" s="13"/>
      <c r="N22" s="13">
        <f t="shared" si="5"/>
        <v>21063467.211231802</v>
      </c>
    </row>
    <row r="23" spans="1:14" ht="15" x14ac:dyDescent="0.25">
      <c r="A23" s="1"/>
      <c r="B23" s="19">
        <v>2025</v>
      </c>
      <c r="C23" s="13">
        <f>C3+C7+C11+C15+C19</f>
        <v>11567011630</v>
      </c>
      <c r="D23" s="13">
        <f t="shared" ref="D23:N23" si="6">D3+D7+D11+D15+D19</f>
        <v>9960973663</v>
      </c>
      <c r="E23" s="13">
        <f t="shared" si="6"/>
        <v>136081770</v>
      </c>
      <c r="F23" s="13">
        <f t="shared" si="6"/>
        <v>213048930</v>
      </c>
      <c r="G23" s="13">
        <f t="shared" si="6"/>
        <v>373494250</v>
      </c>
      <c r="H23" s="13">
        <f t="shared" si="6"/>
        <v>370114910</v>
      </c>
      <c r="I23" s="13">
        <f t="shared" si="6"/>
        <v>0</v>
      </c>
      <c r="J23" s="13">
        <f t="shared" si="6"/>
        <v>198945482</v>
      </c>
      <c r="K23" s="13">
        <f t="shared" si="6"/>
        <v>1291685342</v>
      </c>
      <c r="L23" s="13">
        <f t="shared" si="6"/>
        <v>8669288321</v>
      </c>
      <c r="M23" s="13"/>
      <c r="N23" s="13">
        <f t="shared" si="6"/>
        <v>25037283.667804599</v>
      </c>
    </row>
    <row r="24" spans="1:14" s="44" customFormat="1" x14ac:dyDescent="0.2">
      <c r="A24" s="44" t="s">
        <v>9</v>
      </c>
      <c r="B24" s="49"/>
      <c r="C24" s="58">
        <f t="shared" ref="C24:L24" si="7">(C23-C22)/C22</f>
        <v>0.20819571093730194</v>
      </c>
      <c r="D24" s="58">
        <f t="shared" si="7"/>
        <v>0.2052986706814629</v>
      </c>
      <c r="E24" s="58">
        <f t="shared" si="7"/>
        <v>0.8121284788772194</v>
      </c>
      <c r="F24" s="58">
        <f t="shared" si="7"/>
        <v>1.324433524904131</v>
      </c>
      <c r="G24" s="58">
        <f t="shared" si="7"/>
        <v>0.12016502303237203</v>
      </c>
      <c r="H24" s="58">
        <f t="shared" si="7"/>
        <v>0.1599246731825294</v>
      </c>
      <c r="I24" s="58" t="e">
        <f t="shared" si="7"/>
        <v>#DIV/0!</v>
      </c>
      <c r="J24" s="58">
        <f t="shared" si="7"/>
        <v>0.30136650641931678</v>
      </c>
      <c r="K24" s="58">
        <f t="shared" si="7"/>
        <v>0.3287047299442053</v>
      </c>
      <c r="L24" s="58">
        <f t="shared" si="7"/>
        <v>0.18884710289190701</v>
      </c>
      <c r="M24" s="58"/>
      <c r="N24" s="58">
        <f t="shared" ref="N24" si="8">(N23-N22)/N22</f>
        <v>0.18865918021577258</v>
      </c>
    </row>
    <row r="25" spans="1:14" s="10" customFormat="1" x14ac:dyDescent="0.2">
      <c r="B25" s="9"/>
      <c r="I25" s="9"/>
      <c r="J25" s="11"/>
    </row>
    <row r="26" spans="1:14" ht="15" x14ac:dyDescent="0.25">
      <c r="K26" s="15" t="s">
        <v>465</v>
      </c>
      <c r="L26" s="16">
        <v>2024</v>
      </c>
      <c r="M26" s="23">
        <f>(M2+M6+M10+M14+M18)/5</f>
        <v>4.2534399999999994</v>
      </c>
    </row>
    <row r="27" spans="1:14" ht="15" x14ac:dyDescent="0.25">
      <c r="K27" s="15"/>
      <c r="L27" s="16">
        <v>2025</v>
      </c>
      <c r="M27" s="23">
        <f>(M3+M7+M11+M15+M19)/5</f>
        <v>4.22098</v>
      </c>
    </row>
    <row r="28" spans="1:14" s="44" customFormat="1" ht="15" x14ac:dyDescent="0.25">
      <c r="B28" s="49"/>
      <c r="J28" s="46"/>
      <c r="K28" s="48" t="s">
        <v>466</v>
      </c>
      <c r="L28" s="48"/>
      <c r="M28" s="58">
        <f t="shared" ref="M28" si="9">(M27-M26)/M26</f>
        <v>-7.6314700571771307E-3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14" sqref="M14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369</v>
      </c>
      <c r="B2" s="19">
        <v>2024</v>
      </c>
      <c r="C2" s="7">
        <v>61650264</v>
      </c>
      <c r="D2" s="7">
        <v>52340906</v>
      </c>
      <c r="E2" s="7">
        <v>5274406</v>
      </c>
      <c r="F2" s="7">
        <v>3802637</v>
      </c>
      <c r="G2" s="7">
        <v>3362969</v>
      </c>
      <c r="H2" s="7">
        <v>2014075</v>
      </c>
      <c r="I2" s="7">
        <v>0</v>
      </c>
      <c r="J2" s="7">
        <v>1222291</v>
      </c>
      <c r="K2" s="7">
        <v>15676378</v>
      </c>
      <c r="L2" s="7">
        <v>36664528</v>
      </c>
      <c r="M2" s="20">
        <v>7.5</v>
      </c>
      <c r="N2" s="7">
        <v>274983.96000000002</v>
      </c>
    </row>
    <row r="3" spans="1:17" s="21" customFormat="1" x14ac:dyDescent="0.2">
      <c r="A3" s="8" t="s">
        <v>369</v>
      </c>
      <c r="B3" s="19">
        <v>2025</v>
      </c>
      <c r="C3" s="7">
        <v>64169389</v>
      </c>
      <c r="D3" s="7">
        <v>54459607</v>
      </c>
      <c r="E3" s="7">
        <v>5470340</v>
      </c>
      <c r="F3" s="7">
        <v>3831793</v>
      </c>
      <c r="G3" s="7">
        <v>3416348</v>
      </c>
      <c r="H3" s="7">
        <v>2254928</v>
      </c>
      <c r="I3" s="7">
        <v>0</v>
      </c>
      <c r="J3" s="7">
        <v>1635261</v>
      </c>
      <c r="K3" s="7">
        <v>16608670</v>
      </c>
      <c r="L3" s="7">
        <v>37850937</v>
      </c>
      <c r="M3" s="20">
        <v>7.5</v>
      </c>
      <c r="N3" s="7">
        <v>283882.02750000003</v>
      </c>
    </row>
    <row r="4" spans="1:17" s="44" customFormat="1" x14ac:dyDescent="0.2">
      <c r="A4" s="44" t="s">
        <v>9</v>
      </c>
      <c r="B4" s="45"/>
      <c r="C4" s="58">
        <f>(C3-C2)/C2</f>
        <v>4.0861544404740914E-2</v>
      </c>
      <c r="D4" s="58">
        <f t="shared" ref="D4:N4" si="0">(D3-D2)/D2</f>
        <v>4.0478875165057326E-2</v>
      </c>
      <c r="E4" s="58">
        <f t="shared" si="0"/>
        <v>3.7148069375015878E-2</v>
      </c>
      <c r="F4" s="58">
        <f t="shared" si="0"/>
        <v>7.6673108687471351E-3</v>
      </c>
      <c r="G4" s="58">
        <f t="shared" si="0"/>
        <v>1.5872581638427235E-2</v>
      </c>
      <c r="H4" s="58">
        <f t="shared" si="0"/>
        <v>0.11958492111763465</v>
      </c>
      <c r="I4" s="58" t="e">
        <f t="shared" si="0"/>
        <v>#DIV/0!</v>
      </c>
      <c r="J4" s="58">
        <f t="shared" si="0"/>
        <v>0.33786553283956111</v>
      </c>
      <c r="K4" s="58">
        <f t="shared" si="0"/>
        <v>5.9471135488057256E-2</v>
      </c>
      <c r="L4" s="58">
        <f t="shared" si="0"/>
        <v>3.2358496473757957E-2</v>
      </c>
      <c r="M4" s="58">
        <f t="shared" si="0"/>
        <v>0</v>
      </c>
      <c r="N4" s="58">
        <f t="shared" si="0"/>
        <v>3.2358496473757978E-2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370</v>
      </c>
      <c r="B6" s="19">
        <v>2024</v>
      </c>
      <c r="C6" s="7">
        <v>535200297</v>
      </c>
      <c r="D6" s="7">
        <v>475894171</v>
      </c>
      <c r="E6" s="7">
        <v>58639818</v>
      </c>
      <c r="F6" s="7">
        <v>20680382</v>
      </c>
      <c r="G6" s="7">
        <v>25322126</v>
      </c>
      <c r="H6" s="7">
        <v>15353062</v>
      </c>
      <c r="I6" s="7">
        <v>0</v>
      </c>
      <c r="J6" s="7">
        <v>8527432</v>
      </c>
      <c r="K6" s="7">
        <v>128522820</v>
      </c>
      <c r="L6" s="7">
        <v>347371351</v>
      </c>
      <c r="M6" s="20">
        <v>9.2622999999999998</v>
      </c>
      <c r="N6" s="7">
        <v>3217457.6643673</v>
      </c>
    </row>
    <row r="7" spans="1:17" s="21" customFormat="1" x14ac:dyDescent="0.2">
      <c r="A7" s="8" t="s">
        <v>370</v>
      </c>
      <c r="B7" s="19">
        <v>2025</v>
      </c>
      <c r="C7" s="7">
        <v>560405333</v>
      </c>
      <c r="D7" s="7">
        <v>497264747</v>
      </c>
      <c r="E7" s="7">
        <v>59362914</v>
      </c>
      <c r="F7" s="7">
        <v>21332150</v>
      </c>
      <c r="G7" s="7">
        <v>25255753</v>
      </c>
      <c r="H7" s="7">
        <v>16581110</v>
      </c>
      <c r="I7" s="7">
        <v>0</v>
      </c>
      <c r="J7" s="7">
        <v>9059060</v>
      </c>
      <c r="K7" s="7">
        <v>131590987</v>
      </c>
      <c r="L7" s="7">
        <v>365673760</v>
      </c>
      <c r="M7" s="20">
        <v>9.25</v>
      </c>
      <c r="N7" s="7">
        <v>3382482.28</v>
      </c>
    </row>
    <row r="8" spans="1:17" s="44" customFormat="1" x14ac:dyDescent="0.2">
      <c r="A8" s="44" t="s">
        <v>9</v>
      </c>
      <c r="B8" s="45"/>
      <c r="C8" s="58">
        <f>(C7-C6)/C6</f>
        <v>4.7094585225912158E-2</v>
      </c>
      <c r="D8" s="58">
        <f t="shared" ref="D8:N8" si="1">(D7-D6)/D6</f>
        <v>4.4906152044463681E-2</v>
      </c>
      <c r="E8" s="58">
        <f t="shared" si="1"/>
        <v>1.2331143319714941E-2</v>
      </c>
      <c r="F8" s="58">
        <f t="shared" si="1"/>
        <v>3.1516245686370785E-2</v>
      </c>
      <c r="G8" s="58">
        <f t="shared" si="1"/>
        <v>-2.6211464234875063E-3</v>
      </c>
      <c r="H8" s="58">
        <f t="shared" si="1"/>
        <v>7.9987171288697978E-2</v>
      </c>
      <c r="I8" s="58" t="e">
        <f t="shared" si="1"/>
        <v>#DIV/0!</v>
      </c>
      <c r="J8" s="58">
        <f t="shared" si="1"/>
        <v>6.2343270518017614E-2</v>
      </c>
      <c r="K8" s="58">
        <f t="shared" si="1"/>
        <v>2.3872546525200738E-2</v>
      </c>
      <c r="L8" s="58">
        <f t="shared" si="1"/>
        <v>5.2688308771899846E-2</v>
      </c>
      <c r="M8" s="58">
        <f t="shared" si="1"/>
        <v>-1.3279638966563116E-3</v>
      </c>
      <c r="N8" s="58">
        <f t="shared" si="1"/>
        <v>5.1290376703418482E-2</v>
      </c>
    </row>
    <row r="10" spans="1:17" ht="15" x14ac:dyDescent="0.25">
      <c r="A10" s="1" t="s">
        <v>10</v>
      </c>
      <c r="B10" s="19">
        <v>2024</v>
      </c>
      <c r="C10" s="13">
        <f>C2+C6</f>
        <v>596850561</v>
      </c>
      <c r="D10" s="13">
        <f t="shared" ref="D10:N10" si="2">D2+D6</f>
        <v>528235077</v>
      </c>
      <c r="E10" s="13">
        <f t="shared" si="2"/>
        <v>63914224</v>
      </c>
      <c r="F10" s="13">
        <f t="shared" si="2"/>
        <v>24483019</v>
      </c>
      <c r="G10" s="13">
        <f t="shared" si="2"/>
        <v>28685095</v>
      </c>
      <c r="H10" s="13">
        <f t="shared" si="2"/>
        <v>17367137</v>
      </c>
      <c r="I10" s="13">
        <f t="shared" si="2"/>
        <v>0</v>
      </c>
      <c r="J10" s="13">
        <f t="shared" si="2"/>
        <v>9749723</v>
      </c>
      <c r="K10" s="13">
        <f t="shared" si="2"/>
        <v>144199198</v>
      </c>
      <c r="L10" s="13">
        <f t="shared" si="2"/>
        <v>384035879</v>
      </c>
      <c r="M10" s="13"/>
      <c r="N10" s="13">
        <f t="shared" si="2"/>
        <v>3492441.6243673</v>
      </c>
    </row>
    <row r="11" spans="1:17" ht="15" x14ac:dyDescent="0.25">
      <c r="A11" s="1"/>
      <c r="B11" s="19">
        <v>2025</v>
      </c>
      <c r="C11" s="13">
        <f>C3+C7</f>
        <v>624574722</v>
      </c>
      <c r="D11" s="13">
        <f t="shared" ref="D11:N11" si="3">D3+D7</f>
        <v>551724354</v>
      </c>
      <c r="E11" s="13">
        <f t="shared" si="3"/>
        <v>64833254</v>
      </c>
      <c r="F11" s="13">
        <f t="shared" si="3"/>
        <v>25163943</v>
      </c>
      <c r="G11" s="13">
        <f t="shared" si="3"/>
        <v>28672101</v>
      </c>
      <c r="H11" s="13">
        <f t="shared" si="3"/>
        <v>18836038</v>
      </c>
      <c r="I11" s="13">
        <f t="shared" si="3"/>
        <v>0</v>
      </c>
      <c r="J11" s="13">
        <f t="shared" si="3"/>
        <v>10694321</v>
      </c>
      <c r="K11" s="13">
        <f t="shared" si="3"/>
        <v>148199657</v>
      </c>
      <c r="L11" s="13">
        <f t="shared" si="3"/>
        <v>403524697</v>
      </c>
      <c r="M11" s="13"/>
      <c r="N11" s="13">
        <f t="shared" si="3"/>
        <v>3666364.3074999996</v>
      </c>
    </row>
    <row r="12" spans="1:17" s="44" customFormat="1" x14ac:dyDescent="0.2">
      <c r="A12" s="44" t="s">
        <v>9</v>
      </c>
      <c r="B12" s="49"/>
      <c r="C12" s="58">
        <f t="shared" ref="C12:L12" si="4">(C11-C10)/C10</f>
        <v>4.6450758048294773E-2</v>
      </c>
      <c r="D12" s="58">
        <f t="shared" si="4"/>
        <v>4.4467469168087831E-2</v>
      </c>
      <c r="E12" s="58">
        <f t="shared" si="4"/>
        <v>1.4379115359360383E-2</v>
      </c>
      <c r="F12" s="58">
        <f t="shared" si="4"/>
        <v>2.7812092944910102E-2</v>
      </c>
      <c r="G12" s="58">
        <f t="shared" si="4"/>
        <v>-4.5298786704384283E-4</v>
      </c>
      <c r="H12" s="58">
        <f t="shared" si="4"/>
        <v>8.4579340855087393E-2</v>
      </c>
      <c r="I12" s="58" t="e">
        <f t="shared" si="4"/>
        <v>#DIV/0!</v>
      </c>
      <c r="J12" s="58">
        <f t="shared" si="4"/>
        <v>9.6884598670136574E-2</v>
      </c>
      <c r="K12" s="58">
        <f t="shared" si="4"/>
        <v>2.7742588415783007E-2</v>
      </c>
      <c r="L12" s="58">
        <f t="shared" si="4"/>
        <v>5.0747388631362751E-2</v>
      </c>
      <c r="M12" s="58"/>
      <c r="N12" s="58">
        <f t="shared" ref="N12" si="5">(N11-N10)/N10</f>
        <v>4.9799739505798607E-2</v>
      </c>
    </row>
    <row r="14" spans="1:17" ht="15" x14ac:dyDescent="0.25">
      <c r="K14" s="15" t="s">
        <v>465</v>
      </c>
      <c r="L14" s="16">
        <v>2024</v>
      </c>
      <c r="M14" s="23">
        <f>(M2+M6)/2</f>
        <v>8.3811499999999999</v>
      </c>
    </row>
    <row r="15" spans="1:17" ht="15" x14ac:dyDescent="0.25">
      <c r="K15" s="15"/>
      <c r="L15" s="16">
        <v>2025</v>
      </c>
      <c r="M15" s="23">
        <f>(M3+M7)/2</f>
        <v>8.375</v>
      </c>
    </row>
    <row r="16" spans="1:17" s="44" customFormat="1" ht="15" x14ac:dyDescent="0.25">
      <c r="B16" s="49"/>
      <c r="J16" s="46"/>
      <c r="K16" s="48" t="s">
        <v>466</v>
      </c>
      <c r="L16" s="48"/>
      <c r="M16" s="58">
        <f t="shared" ref="M16" si="6">(M15-M14)/M14</f>
        <v>-7.3378951575856269E-4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0" sqref="N1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371</v>
      </c>
      <c r="B2" s="19">
        <v>2024</v>
      </c>
      <c r="C2" s="7">
        <v>658066122</v>
      </c>
      <c r="D2" s="7">
        <v>529947630</v>
      </c>
      <c r="E2" s="7">
        <v>68419687</v>
      </c>
      <c r="F2" s="7">
        <v>29401512</v>
      </c>
      <c r="G2" s="7">
        <v>36253880</v>
      </c>
      <c r="H2" s="7">
        <v>21286768</v>
      </c>
      <c r="I2" s="7">
        <v>0</v>
      </c>
      <c r="J2" s="7">
        <v>12043938</v>
      </c>
      <c r="K2" s="7">
        <v>167405785</v>
      </c>
      <c r="L2" s="7">
        <v>362541845</v>
      </c>
      <c r="M2" s="20">
        <v>5.8335999999999997</v>
      </c>
      <c r="N2" s="7">
        <v>2114924.1069919998</v>
      </c>
    </row>
    <row r="3" spans="1:17" s="21" customFormat="1" x14ac:dyDescent="0.2">
      <c r="A3" s="8" t="s">
        <v>371</v>
      </c>
      <c r="B3" s="19">
        <v>2025</v>
      </c>
      <c r="C3" s="7">
        <v>661057754</v>
      </c>
      <c r="D3" s="7">
        <v>550843969</v>
      </c>
      <c r="E3" s="7">
        <v>70116961</v>
      </c>
      <c r="F3" s="7">
        <v>30683499</v>
      </c>
      <c r="G3" s="7">
        <v>36365120</v>
      </c>
      <c r="H3" s="7">
        <v>22194516</v>
      </c>
      <c r="I3" s="7">
        <v>0</v>
      </c>
      <c r="J3" s="7">
        <v>13657279</v>
      </c>
      <c r="K3" s="7">
        <v>173017375</v>
      </c>
      <c r="L3" s="7">
        <v>377826594</v>
      </c>
      <c r="M3" s="20">
        <v>5.8335999999999997</v>
      </c>
      <c r="N3" s="7">
        <v>2204089.2187584001</v>
      </c>
    </row>
    <row r="4" spans="1:17" s="44" customFormat="1" x14ac:dyDescent="0.2">
      <c r="A4" s="44" t="s">
        <v>9</v>
      </c>
      <c r="B4" s="45"/>
      <c r="C4" s="58">
        <f>(C3-C2)/C2</f>
        <v>4.5460963571681938E-3</v>
      </c>
      <c r="D4" s="58">
        <f t="shared" ref="D4:N4" si="0">(D3-D2)/D2</f>
        <v>3.9430950941322256E-2</v>
      </c>
      <c r="E4" s="58">
        <f t="shared" si="0"/>
        <v>2.4806807432486502E-2</v>
      </c>
      <c r="F4" s="58">
        <f t="shared" si="0"/>
        <v>4.3602757572467704E-2</v>
      </c>
      <c r="G4" s="58">
        <f t="shared" si="0"/>
        <v>3.0683612347147393E-3</v>
      </c>
      <c r="H4" s="58">
        <f t="shared" si="0"/>
        <v>4.2643768185005822E-2</v>
      </c>
      <c r="I4" s="58" t="e">
        <f t="shared" si="0"/>
        <v>#DIV/0!</v>
      </c>
      <c r="J4" s="58">
        <f t="shared" si="0"/>
        <v>0.13395460853418542</v>
      </c>
      <c r="K4" s="58">
        <f t="shared" si="0"/>
        <v>3.3520884597865001E-2</v>
      </c>
      <c r="L4" s="58">
        <f t="shared" si="0"/>
        <v>4.2159958114628117E-2</v>
      </c>
      <c r="M4" s="58">
        <f t="shared" si="0"/>
        <v>0</v>
      </c>
      <c r="N4" s="58">
        <f t="shared" si="0"/>
        <v>4.2159958114628256E-2</v>
      </c>
    </row>
    <row r="6" spans="1:17" ht="15" x14ac:dyDescent="0.25">
      <c r="A6" s="1" t="s">
        <v>10</v>
      </c>
      <c r="B6" s="19">
        <v>2024</v>
      </c>
      <c r="C6" s="13">
        <f>C2</f>
        <v>658066122</v>
      </c>
      <c r="D6" s="13">
        <f t="shared" ref="D6:N6" si="1">D2</f>
        <v>529947630</v>
      </c>
      <c r="E6" s="13">
        <f t="shared" si="1"/>
        <v>68419687</v>
      </c>
      <c r="F6" s="13">
        <f t="shared" si="1"/>
        <v>29401512</v>
      </c>
      <c r="G6" s="13">
        <f t="shared" si="1"/>
        <v>36253880</v>
      </c>
      <c r="H6" s="13">
        <f t="shared" si="1"/>
        <v>21286768</v>
      </c>
      <c r="I6" s="13">
        <f t="shared" si="1"/>
        <v>0</v>
      </c>
      <c r="J6" s="13">
        <f t="shared" si="1"/>
        <v>12043938</v>
      </c>
      <c r="K6" s="13">
        <f t="shared" si="1"/>
        <v>167405785</v>
      </c>
      <c r="L6" s="13">
        <f t="shared" si="1"/>
        <v>362541845</v>
      </c>
      <c r="M6" s="13"/>
      <c r="N6" s="13">
        <f t="shared" si="1"/>
        <v>2114924.1069919998</v>
      </c>
    </row>
    <row r="7" spans="1:17" ht="15" x14ac:dyDescent="0.25">
      <c r="A7" s="1"/>
      <c r="B7" s="19">
        <v>2025</v>
      </c>
      <c r="C7" s="13">
        <f>C3</f>
        <v>661057754</v>
      </c>
      <c r="D7" s="13">
        <f t="shared" ref="D7:N7" si="2">D3</f>
        <v>550843969</v>
      </c>
      <c r="E7" s="13">
        <f t="shared" si="2"/>
        <v>70116961</v>
      </c>
      <c r="F7" s="13">
        <f t="shared" si="2"/>
        <v>30683499</v>
      </c>
      <c r="G7" s="13">
        <f t="shared" si="2"/>
        <v>36365120</v>
      </c>
      <c r="H7" s="13">
        <f t="shared" si="2"/>
        <v>22194516</v>
      </c>
      <c r="I7" s="13">
        <f t="shared" si="2"/>
        <v>0</v>
      </c>
      <c r="J7" s="13">
        <f t="shared" si="2"/>
        <v>13657279</v>
      </c>
      <c r="K7" s="13">
        <f t="shared" si="2"/>
        <v>173017375</v>
      </c>
      <c r="L7" s="13">
        <f t="shared" si="2"/>
        <v>377826594</v>
      </c>
      <c r="M7" s="13"/>
      <c r="N7" s="13">
        <f t="shared" si="2"/>
        <v>2204089.2187584001</v>
      </c>
    </row>
    <row r="8" spans="1:17" s="44" customFormat="1" x14ac:dyDescent="0.2">
      <c r="A8" s="44" t="s">
        <v>9</v>
      </c>
      <c r="B8" s="49"/>
      <c r="C8" s="58">
        <f t="shared" ref="C8:L8" si="3">(C7-C6)/C6</f>
        <v>4.5460963571681938E-3</v>
      </c>
      <c r="D8" s="58">
        <f t="shared" si="3"/>
        <v>3.9430950941322256E-2</v>
      </c>
      <c r="E8" s="58">
        <f t="shared" si="3"/>
        <v>2.4806807432486502E-2</v>
      </c>
      <c r="F8" s="58">
        <f t="shared" si="3"/>
        <v>4.3602757572467704E-2</v>
      </c>
      <c r="G8" s="58">
        <f t="shared" si="3"/>
        <v>3.0683612347147393E-3</v>
      </c>
      <c r="H8" s="58">
        <f t="shared" si="3"/>
        <v>4.2643768185005822E-2</v>
      </c>
      <c r="I8" s="58" t="e">
        <f t="shared" si="3"/>
        <v>#DIV/0!</v>
      </c>
      <c r="J8" s="58">
        <f t="shared" si="3"/>
        <v>0.13395460853418542</v>
      </c>
      <c r="K8" s="58">
        <f t="shared" si="3"/>
        <v>3.3520884597865001E-2</v>
      </c>
      <c r="L8" s="58">
        <f t="shared" si="3"/>
        <v>4.2159958114628117E-2</v>
      </c>
      <c r="M8" s="58"/>
      <c r="N8" s="58">
        <f t="shared" ref="N8" si="4">(N7-N6)/N6</f>
        <v>4.2159958114628256E-2</v>
      </c>
    </row>
    <row r="10" spans="1:17" ht="15" x14ac:dyDescent="0.25">
      <c r="K10" s="15" t="s">
        <v>465</v>
      </c>
      <c r="L10" s="16">
        <v>2024</v>
      </c>
      <c r="M10" s="23">
        <f>M2</f>
        <v>5.8335999999999997</v>
      </c>
    </row>
    <row r="11" spans="1:17" ht="15" x14ac:dyDescent="0.25">
      <c r="K11" s="15"/>
      <c r="L11" s="16">
        <v>2025</v>
      </c>
      <c r="M11" s="23">
        <f>M3</f>
        <v>5.8335999999999997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0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N14" sqref="N14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372</v>
      </c>
      <c r="B2" s="19">
        <v>2024</v>
      </c>
      <c r="C2" s="7">
        <v>105801634</v>
      </c>
      <c r="D2" s="7">
        <v>89614280</v>
      </c>
      <c r="E2" s="7">
        <v>19938551</v>
      </c>
      <c r="F2" s="7">
        <v>5988371</v>
      </c>
      <c r="G2" s="7">
        <v>7036755</v>
      </c>
      <c r="H2" s="7">
        <v>3741018</v>
      </c>
      <c r="I2" s="7">
        <v>0</v>
      </c>
      <c r="J2" s="7">
        <v>2487975</v>
      </c>
      <c r="K2" s="7">
        <v>39192670</v>
      </c>
      <c r="L2" s="7">
        <v>50421610</v>
      </c>
      <c r="M2" s="20">
        <v>3.25</v>
      </c>
      <c r="N2" s="7">
        <v>163870.23250000001</v>
      </c>
    </row>
    <row r="3" spans="1:17" s="21" customFormat="1" x14ac:dyDescent="0.2">
      <c r="A3" s="8" t="s">
        <v>372</v>
      </c>
      <c r="B3" s="19">
        <v>2025</v>
      </c>
      <c r="C3" s="7">
        <v>107588600</v>
      </c>
      <c r="D3" s="7">
        <v>92363721</v>
      </c>
      <c r="E3" s="7">
        <v>20267434</v>
      </c>
      <c r="F3" s="7">
        <v>5989926</v>
      </c>
      <c r="G3" s="7">
        <v>7199842</v>
      </c>
      <c r="H3" s="7">
        <v>4112768</v>
      </c>
      <c r="I3" s="7">
        <v>0</v>
      </c>
      <c r="J3" s="7">
        <v>2989535</v>
      </c>
      <c r="K3" s="7">
        <v>40559505</v>
      </c>
      <c r="L3" s="7">
        <v>51804216</v>
      </c>
      <c r="M3" s="20">
        <v>3.25</v>
      </c>
      <c r="N3" s="7">
        <v>168363.70199999999</v>
      </c>
    </row>
    <row r="4" spans="1:17" s="44" customFormat="1" x14ac:dyDescent="0.2">
      <c r="A4" s="44" t="s">
        <v>9</v>
      </c>
      <c r="B4" s="45"/>
      <c r="C4" s="58">
        <f>(C3-C2)/C2</f>
        <v>1.6889776957508994E-2</v>
      </c>
      <c r="D4" s="58">
        <f t="shared" ref="D4:N4" si="0">(D3-D2)/D2</f>
        <v>3.068083568824076E-2</v>
      </c>
      <c r="E4" s="58">
        <f t="shared" si="0"/>
        <v>1.6494829539017153E-2</v>
      </c>
      <c r="F4" s="58">
        <f t="shared" si="0"/>
        <v>2.5966995030868995E-4</v>
      </c>
      <c r="G4" s="58">
        <f t="shared" si="0"/>
        <v>2.3176449940348925E-2</v>
      </c>
      <c r="H4" s="58">
        <f t="shared" si="0"/>
        <v>9.9371347585069089E-2</v>
      </c>
      <c r="I4" s="58" t="e">
        <f t="shared" si="0"/>
        <v>#DIV/0!</v>
      </c>
      <c r="J4" s="58">
        <f t="shared" si="0"/>
        <v>0.20159366553120509</v>
      </c>
      <c r="K4" s="58">
        <f t="shared" si="0"/>
        <v>3.487476102036427E-2</v>
      </c>
      <c r="L4" s="58">
        <f t="shared" si="0"/>
        <v>2.7420901474585996E-2</v>
      </c>
      <c r="M4" s="58">
        <f t="shared" si="0"/>
        <v>0</v>
      </c>
      <c r="N4" s="58">
        <f t="shared" si="0"/>
        <v>2.7420901474585858E-2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373</v>
      </c>
      <c r="B6" s="19">
        <v>2024</v>
      </c>
      <c r="C6" s="7">
        <v>19568665</v>
      </c>
      <c r="D6" s="7">
        <v>16189133</v>
      </c>
      <c r="E6" s="7">
        <v>877076</v>
      </c>
      <c r="F6" s="7">
        <v>1809012</v>
      </c>
      <c r="G6" s="7">
        <v>1173029</v>
      </c>
      <c r="H6" s="7">
        <v>688456</v>
      </c>
      <c r="I6" s="7">
        <v>0</v>
      </c>
      <c r="J6" s="7">
        <v>348461</v>
      </c>
      <c r="K6" s="7">
        <v>4896034</v>
      </c>
      <c r="L6" s="7">
        <v>11293099</v>
      </c>
      <c r="M6" s="20">
        <v>1.9235</v>
      </c>
      <c r="N6" s="7">
        <v>21722.275926499999</v>
      </c>
    </row>
    <row r="7" spans="1:17" s="21" customFormat="1" x14ac:dyDescent="0.2">
      <c r="A7" s="8" t="s">
        <v>373</v>
      </c>
      <c r="B7" s="19">
        <v>2025</v>
      </c>
      <c r="C7" s="7">
        <v>20843505</v>
      </c>
      <c r="D7" s="7">
        <v>16945322</v>
      </c>
      <c r="E7" s="7">
        <v>831299</v>
      </c>
      <c r="F7" s="7">
        <v>1860923</v>
      </c>
      <c r="G7" s="7">
        <v>1199074</v>
      </c>
      <c r="H7" s="7">
        <v>766954</v>
      </c>
      <c r="I7" s="7">
        <v>0</v>
      </c>
      <c r="J7" s="7">
        <v>384626</v>
      </c>
      <c r="K7" s="7">
        <v>5042876</v>
      </c>
      <c r="L7" s="7">
        <v>11902446</v>
      </c>
      <c r="M7" s="20">
        <v>1.8914</v>
      </c>
      <c r="N7" s="7">
        <v>22512.286364399999</v>
      </c>
    </row>
    <row r="8" spans="1:17" s="44" customFormat="1" x14ac:dyDescent="0.2">
      <c r="A8" s="44" t="s">
        <v>9</v>
      </c>
      <c r="B8" s="45"/>
      <c r="C8" s="58">
        <f>(C7-C6)/C6</f>
        <v>6.514700926200126E-2</v>
      </c>
      <c r="D8" s="58">
        <f t="shared" ref="D8:N8" si="1">(D7-D6)/D6</f>
        <v>4.6709666292815061E-2</v>
      </c>
      <c r="E8" s="58">
        <f t="shared" si="1"/>
        <v>-5.2192740423862925E-2</v>
      </c>
      <c r="F8" s="58">
        <f t="shared" si="1"/>
        <v>2.8695774267942942E-2</v>
      </c>
      <c r="G8" s="58">
        <f t="shared" si="1"/>
        <v>2.2203202137372563E-2</v>
      </c>
      <c r="H8" s="58">
        <f t="shared" si="1"/>
        <v>0.11402035859953287</v>
      </c>
      <c r="I8" s="58" t="e">
        <f t="shared" si="1"/>
        <v>#DIV/0!</v>
      </c>
      <c r="J8" s="58">
        <f t="shared" si="1"/>
        <v>0.10378492858598236</v>
      </c>
      <c r="K8" s="58">
        <f t="shared" si="1"/>
        <v>2.9992030284103421E-2</v>
      </c>
      <c r="L8" s="58">
        <f t="shared" si="1"/>
        <v>5.3957465528284135E-2</v>
      </c>
      <c r="M8" s="58">
        <f t="shared" si="1"/>
        <v>-1.6688328567715113E-2</v>
      </c>
      <c r="N8" s="58">
        <f t="shared" si="1"/>
        <v>3.6368677047151882E-2</v>
      </c>
    </row>
    <row r="10" spans="1:17" ht="15" x14ac:dyDescent="0.25">
      <c r="A10" s="1" t="s">
        <v>10</v>
      </c>
      <c r="B10" s="19">
        <v>2024</v>
      </c>
      <c r="C10" s="13">
        <f>C2+C6</f>
        <v>125370299</v>
      </c>
      <c r="D10" s="13">
        <f t="shared" ref="D10:N10" si="2">D2+D6</f>
        <v>105803413</v>
      </c>
      <c r="E10" s="13">
        <f t="shared" si="2"/>
        <v>20815627</v>
      </c>
      <c r="F10" s="13">
        <f t="shared" si="2"/>
        <v>7797383</v>
      </c>
      <c r="G10" s="13">
        <f t="shared" si="2"/>
        <v>8209784</v>
      </c>
      <c r="H10" s="13">
        <f t="shared" si="2"/>
        <v>4429474</v>
      </c>
      <c r="I10" s="13">
        <f t="shared" si="2"/>
        <v>0</v>
      </c>
      <c r="J10" s="13">
        <f t="shared" si="2"/>
        <v>2836436</v>
      </c>
      <c r="K10" s="13">
        <f t="shared" si="2"/>
        <v>44088704</v>
      </c>
      <c r="L10" s="13">
        <f t="shared" si="2"/>
        <v>61714709</v>
      </c>
      <c r="M10" s="13"/>
      <c r="N10" s="13">
        <f t="shared" si="2"/>
        <v>185592.50842650002</v>
      </c>
    </row>
    <row r="11" spans="1:17" ht="15" x14ac:dyDescent="0.25">
      <c r="A11" s="1"/>
      <c r="B11" s="19">
        <v>2025</v>
      </c>
      <c r="C11" s="13">
        <f>C3+C7</f>
        <v>128432105</v>
      </c>
      <c r="D11" s="13">
        <f t="shared" ref="D11:N11" si="3">D3+D7</f>
        <v>109309043</v>
      </c>
      <c r="E11" s="13">
        <f t="shared" si="3"/>
        <v>21098733</v>
      </c>
      <c r="F11" s="13">
        <f t="shared" si="3"/>
        <v>7850849</v>
      </c>
      <c r="G11" s="13">
        <f t="shared" si="3"/>
        <v>8398916</v>
      </c>
      <c r="H11" s="13">
        <f t="shared" si="3"/>
        <v>4879722</v>
      </c>
      <c r="I11" s="13">
        <f t="shared" si="3"/>
        <v>0</v>
      </c>
      <c r="J11" s="13">
        <f t="shared" si="3"/>
        <v>3374161</v>
      </c>
      <c r="K11" s="13">
        <f t="shared" si="3"/>
        <v>45602381</v>
      </c>
      <c r="L11" s="13">
        <f t="shared" si="3"/>
        <v>63706662</v>
      </c>
      <c r="M11" s="13"/>
      <c r="N11" s="13">
        <f t="shared" si="3"/>
        <v>190875.98836439999</v>
      </c>
    </row>
    <row r="12" spans="1:17" s="44" customFormat="1" x14ac:dyDescent="0.2">
      <c r="A12" s="44" t="s">
        <v>9</v>
      </c>
      <c r="B12" s="49"/>
      <c r="C12" s="58">
        <f t="shared" ref="C12:L12" si="4">(C11-C10)/C10</f>
        <v>2.4422100165845499E-2</v>
      </c>
      <c r="D12" s="58">
        <f t="shared" si="4"/>
        <v>3.3133430204184432E-2</v>
      </c>
      <c r="E12" s="58">
        <f t="shared" si="4"/>
        <v>1.3600647244495686E-2</v>
      </c>
      <c r="F12" s="58">
        <f t="shared" si="4"/>
        <v>6.8569159678317712E-3</v>
      </c>
      <c r="G12" s="58">
        <f t="shared" si="4"/>
        <v>2.3037390508690605E-2</v>
      </c>
      <c r="H12" s="58">
        <f t="shared" si="4"/>
        <v>0.10164818666956844</v>
      </c>
      <c r="I12" s="58" t="e">
        <f t="shared" si="4"/>
        <v>#DIV/0!</v>
      </c>
      <c r="J12" s="58">
        <f t="shared" si="4"/>
        <v>0.18957769538956634</v>
      </c>
      <c r="K12" s="58">
        <f t="shared" si="4"/>
        <v>3.4332535608213838E-2</v>
      </c>
      <c r="L12" s="58">
        <f t="shared" si="4"/>
        <v>3.2276794823742912E-2</v>
      </c>
      <c r="M12" s="58"/>
      <c r="N12" s="58">
        <f t="shared" ref="N12" si="5">(N11-N10)/N10</f>
        <v>2.8468174619194743E-2</v>
      </c>
    </row>
    <row r="14" spans="1:17" ht="15" x14ac:dyDescent="0.25">
      <c r="K14" s="15" t="s">
        <v>465</v>
      </c>
      <c r="L14" s="16">
        <v>2024</v>
      </c>
      <c r="M14" s="23">
        <f>(M2+M6)/2</f>
        <v>2.5867499999999999</v>
      </c>
    </row>
    <row r="15" spans="1:17" ht="15" x14ac:dyDescent="0.25">
      <c r="K15" s="15"/>
      <c r="L15" s="16">
        <v>2025</v>
      </c>
      <c r="M15" s="23">
        <f>(M3+M7)/2</f>
        <v>2.5707</v>
      </c>
    </row>
    <row r="16" spans="1:17" s="44" customFormat="1" ht="15" x14ac:dyDescent="0.25">
      <c r="B16" s="49"/>
      <c r="J16" s="46"/>
      <c r="K16" s="48" t="s">
        <v>466</v>
      </c>
      <c r="L16" s="48"/>
      <c r="M16" s="58">
        <f t="shared" ref="M16" si="6">(M15-M14)/M14</f>
        <v>-6.2046970136270989E-3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O2" sqref="O2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374</v>
      </c>
      <c r="B2" s="19">
        <v>2024</v>
      </c>
      <c r="C2" s="7">
        <v>2842665889</v>
      </c>
      <c r="D2" s="7">
        <v>2396966064</v>
      </c>
      <c r="E2" s="7">
        <v>30851807</v>
      </c>
      <c r="F2" s="7">
        <v>8946668</v>
      </c>
      <c r="G2" s="7">
        <v>48703330</v>
      </c>
      <c r="H2" s="7">
        <v>47899785</v>
      </c>
      <c r="I2" s="7">
        <v>4298048</v>
      </c>
      <c r="J2" s="7">
        <v>24943752</v>
      </c>
      <c r="K2" s="7">
        <v>165643390</v>
      </c>
      <c r="L2" s="7">
        <v>2231322674</v>
      </c>
      <c r="M2" s="20">
        <v>4.5880000000000001</v>
      </c>
      <c r="N2" s="7">
        <v>10237308.428312</v>
      </c>
    </row>
    <row r="3" spans="1:17" s="21" customFormat="1" x14ac:dyDescent="0.2">
      <c r="A3" s="8" t="s">
        <v>374</v>
      </c>
      <c r="B3" s="19">
        <v>2025</v>
      </c>
      <c r="C3" s="7">
        <v>2797876682</v>
      </c>
      <c r="D3" s="7">
        <v>2473227126</v>
      </c>
      <c r="E3" s="7">
        <v>32980723</v>
      </c>
      <c r="F3" s="7">
        <v>9281043</v>
      </c>
      <c r="G3" s="7">
        <v>47905017</v>
      </c>
      <c r="H3" s="7">
        <v>48625578</v>
      </c>
      <c r="I3" s="7">
        <v>3895000</v>
      </c>
      <c r="J3" s="7">
        <v>26078002</v>
      </c>
      <c r="K3" s="7">
        <v>168765363</v>
      </c>
      <c r="L3" s="7">
        <v>2304461763</v>
      </c>
      <c r="M3" s="20">
        <v>4.5880000000000001</v>
      </c>
      <c r="N3" s="7">
        <v>10572870.568644</v>
      </c>
    </row>
    <row r="4" spans="1:17" s="44" customFormat="1" x14ac:dyDescent="0.2">
      <c r="A4" s="44" t="s">
        <v>9</v>
      </c>
      <c r="B4" s="45"/>
      <c r="C4" s="58">
        <f>(C3-C2)/C2</f>
        <v>-1.5756057429512426E-2</v>
      </c>
      <c r="D4" s="58">
        <f t="shared" ref="D4:N4" si="0">(D3-D2)/D2</f>
        <v>3.1815661950898612E-2</v>
      </c>
      <c r="E4" s="58">
        <f t="shared" si="0"/>
        <v>6.9004580509660254E-2</v>
      </c>
      <c r="F4" s="58">
        <f t="shared" si="0"/>
        <v>3.7374249273584313E-2</v>
      </c>
      <c r="G4" s="58">
        <f t="shared" si="0"/>
        <v>-1.6391343261333464E-2</v>
      </c>
      <c r="H4" s="58">
        <f t="shared" si="0"/>
        <v>1.5152322708755373E-2</v>
      </c>
      <c r="I4" s="58">
        <f t="shared" si="0"/>
        <v>-9.3774662358354299E-2</v>
      </c>
      <c r="J4" s="58">
        <f t="shared" si="0"/>
        <v>4.5472309057594862E-2</v>
      </c>
      <c r="K4" s="58">
        <f t="shared" si="0"/>
        <v>1.8847555583111405E-2</v>
      </c>
      <c r="L4" s="58">
        <f t="shared" si="0"/>
        <v>3.2778356018265425E-2</v>
      </c>
      <c r="M4" s="58">
        <f t="shared" si="0"/>
        <v>0</v>
      </c>
      <c r="N4" s="58">
        <f t="shared" si="0"/>
        <v>3.277835601826546E-2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375</v>
      </c>
      <c r="B6" s="19">
        <v>2024</v>
      </c>
      <c r="C6" s="7">
        <v>15533510364</v>
      </c>
      <c r="D6" s="7">
        <v>13021617170</v>
      </c>
      <c r="E6" s="7">
        <v>1110347960</v>
      </c>
      <c r="F6" s="7">
        <v>1487534775</v>
      </c>
      <c r="G6" s="7">
        <v>344085060</v>
      </c>
      <c r="H6" s="7">
        <v>301873833</v>
      </c>
      <c r="I6" s="7">
        <v>45979070</v>
      </c>
      <c r="J6" s="7">
        <v>243588628</v>
      </c>
      <c r="K6" s="7">
        <v>3533409326</v>
      </c>
      <c r="L6" s="7">
        <v>9488207844</v>
      </c>
      <c r="M6" s="20">
        <v>5.93</v>
      </c>
      <c r="N6" s="7">
        <v>56265072.514919996</v>
      </c>
    </row>
    <row r="7" spans="1:17" s="21" customFormat="1" x14ac:dyDescent="0.2">
      <c r="A7" s="8" t="s">
        <v>375</v>
      </c>
      <c r="B7" s="19">
        <v>2025</v>
      </c>
      <c r="C7" s="7">
        <v>16591782560</v>
      </c>
      <c r="D7" s="7">
        <v>14394379003</v>
      </c>
      <c r="E7" s="7">
        <v>1175771785</v>
      </c>
      <c r="F7" s="7">
        <v>1720065344</v>
      </c>
      <c r="G7" s="7">
        <v>360131370</v>
      </c>
      <c r="H7" s="7">
        <v>331451716</v>
      </c>
      <c r="I7" s="7">
        <v>46265203</v>
      </c>
      <c r="J7" s="7">
        <v>280702720</v>
      </c>
      <c r="K7" s="7">
        <v>3914388138</v>
      </c>
      <c r="L7" s="7">
        <v>10479990865</v>
      </c>
      <c r="M7" s="20">
        <v>5.93</v>
      </c>
      <c r="N7" s="7">
        <v>62146345.829449996</v>
      </c>
    </row>
    <row r="8" spans="1:17" s="44" customFormat="1" x14ac:dyDescent="0.2">
      <c r="A8" s="44" t="s">
        <v>9</v>
      </c>
      <c r="B8" s="45"/>
      <c r="C8" s="58">
        <f>(C7-C6)/C6</f>
        <v>6.8128334883827676E-2</v>
      </c>
      <c r="D8" s="58">
        <f t="shared" ref="D8:N8" si="1">(D7-D6)/D6</f>
        <v>0.10542176252598279</v>
      </c>
      <c r="E8" s="58">
        <f t="shared" si="1"/>
        <v>5.8921912190481263E-2</v>
      </c>
      <c r="F8" s="58">
        <f t="shared" si="1"/>
        <v>0.15631941713765984</v>
      </c>
      <c r="G8" s="58">
        <f t="shared" si="1"/>
        <v>4.6634718752392217E-2</v>
      </c>
      <c r="H8" s="58">
        <f t="shared" si="1"/>
        <v>9.7980943581817512E-2</v>
      </c>
      <c r="I8" s="58">
        <f t="shared" si="1"/>
        <v>6.2231141256228108E-3</v>
      </c>
      <c r="J8" s="58">
        <f t="shared" si="1"/>
        <v>0.15236381232049961</v>
      </c>
      <c r="K8" s="58">
        <f t="shared" si="1"/>
        <v>0.10782187311179356</v>
      </c>
      <c r="L8" s="58">
        <f t="shared" si="1"/>
        <v>0.10452796116045959</v>
      </c>
      <c r="M8" s="58">
        <f t="shared" si="1"/>
        <v>0</v>
      </c>
      <c r="N8" s="58">
        <f t="shared" si="1"/>
        <v>0.10452796116045959</v>
      </c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7" s="21" customFormat="1" x14ac:dyDescent="0.2">
      <c r="A10" s="8" t="s">
        <v>376</v>
      </c>
      <c r="B10" s="19">
        <v>2024</v>
      </c>
      <c r="C10" s="7">
        <v>5034774112</v>
      </c>
      <c r="D10" s="7">
        <v>3781545793</v>
      </c>
      <c r="E10" s="7">
        <v>41472024</v>
      </c>
      <c r="F10" s="7">
        <v>45996642</v>
      </c>
      <c r="G10" s="7">
        <v>182198911</v>
      </c>
      <c r="H10" s="7">
        <v>170621293</v>
      </c>
      <c r="I10" s="7">
        <v>14861245</v>
      </c>
      <c r="J10" s="7">
        <v>150282336</v>
      </c>
      <c r="K10" s="7">
        <v>605432451</v>
      </c>
      <c r="L10" s="7">
        <v>3176113342</v>
      </c>
      <c r="M10" s="20">
        <v>3.4</v>
      </c>
      <c r="N10" s="7">
        <v>10798785.362799998</v>
      </c>
    </row>
    <row r="11" spans="1:17" s="21" customFormat="1" x14ac:dyDescent="0.2">
      <c r="A11" s="8" t="s">
        <v>376</v>
      </c>
      <c r="B11" s="19">
        <v>2025</v>
      </c>
      <c r="C11" s="7">
        <v>5152234257</v>
      </c>
      <c r="D11" s="7">
        <v>3976491978</v>
      </c>
      <c r="E11" s="7">
        <v>44572443</v>
      </c>
      <c r="F11" s="7">
        <v>43789607</v>
      </c>
      <c r="G11" s="7">
        <v>184440183</v>
      </c>
      <c r="H11" s="7">
        <v>179414261</v>
      </c>
      <c r="I11" s="7">
        <v>13905988</v>
      </c>
      <c r="J11" s="7">
        <v>167498923</v>
      </c>
      <c r="K11" s="7">
        <v>633621405</v>
      </c>
      <c r="L11" s="7">
        <v>3342870573</v>
      </c>
      <c r="M11" s="20">
        <v>3.65</v>
      </c>
      <c r="N11" s="7">
        <v>12201477.591449998</v>
      </c>
    </row>
    <row r="12" spans="1:17" s="44" customFormat="1" x14ac:dyDescent="0.2">
      <c r="A12" s="44" t="s">
        <v>9</v>
      </c>
      <c r="B12" s="45"/>
      <c r="C12" s="58">
        <f>(C11-C10)/C10</f>
        <v>2.3329774561294161E-2</v>
      </c>
      <c r="D12" s="58">
        <f t="shared" ref="D12:N12" si="2">(D11-D10)/D10</f>
        <v>5.1551983149553254E-2</v>
      </c>
      <c r="E12" s="58">
        <f t="shared" si="2"/>
        <v>7.4759288333745177E-2</v>
      </c>
      <c r="F12" s="58">
        <f t="shared" si="2"/>
        <v>-4.7982524463416262E-2</v>
      </c>
      <c r="G12" s="58">
        <f t="shared" si="2"/>
        <v>1.2301237080390673E-2</v>
      </c>
      <c r="H12" s="58">
        <f t="shared" si="2"/>
        <v>5.1534998038023305E-2</v>
      </c>
      <c r="I12" s="58">
        <f t="shared" si="2"/>
        <v>-6.4278396594632553E-2</v>
      </c>
      <c r="J12" s="58">
        <f t="shared" si="2"/>
        <v>0.11456161421392864</v>
      </c>
      <c r="K12" s="58">
        <f t="shared" si="2"/>
        <v>4.6560031517042022E-2</v>
      </c>
      <c r="L12" s="58">
        <f t="shared" si="2"/>
        <v>5.2503551682130112E-2</v>
      </c>
      <c r="M12" s="58">
        <f t="shared" si="2"/>
        <v>7.3529411764705885E-2</v>
      </c>
      <c r="N12" s="58">
        <f t="shared" si="2"/>
        <v>0.12989351871758087</v>
      </c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7" s="21" customFormat="1" x14ac:dyDescent="0.2">
      <c r="A14" s="8" t="s">
        <v>377</v>
      </c>
      <c r="B14" s="19">
        <v>2024</v>
      </c>
      <c r="C14" s="7">
        <v>6048423574</v>
      </c>
      <c r="D14" s="7">
        <v>4862331711</v>
      </c>
      <c r="E14" s="7">
        <v>379100116</v>
      </c>
      <c r="F14" s="7">
        <v>385284041</v>
      </c>
      <c r="G14" s="7">
        <v>230085159</v>
      </c>
      <c r="H14" s="7">
        <v>208717722</v>
      </c>
      <c r="I14" s="7">
        <v>13542294</v>
      </c>
      <c r="J14" s="7">
        <v>161248098</v>
      </c>
      <c r="K14" s="7">
        <v>1377977430</v>
      </c>
      <c r="L14" s="7">
        <v>3484354281</v>
      </c>
      <c r="M14" s="20">
        <v>6.2840999999999996</v>
      </c>
      <c r="N14" s="7">
        <v>21896030.737232096</v>
      </c>
    </row>
    <row r="15" spans="1:17" s="21" customFormat="1" x14ac:dyDescent="0.2">
      <c r="A15" s="8" t="s">
        <v>377</v>
      </c>
      <c r="B15" s="19">
        <v>2025</v>
      </c>
      <c r="C15" s="7">
        <v>6464912697</v>
      </c>
      <c r="D15" s="7">
        <v>5343232591</v>
      </c>
      <c r="E15" s="7">
        <v>420438473</v>
      </c>
      <c r="F15" s="7">
        <v>412728559</v>
      </c>
      <c r="G15" s="7">
        <v>238398866</v>
      </c>
      <c r="H15" s="7">
        <v>225507262</v>
      </c>
      <c r="I15" s="7">
        <v>13666462</v>
      </c>
      <c r="J15" s="7">
        <v>187735419</v>
      </c>
      <c r="K15" s="7">
        <v>1498475041</v>
      </c>
      <c r="L15" s="7">
        <v>3844757550</v>
      </c>
      <c r="M15" s="20">
        <v>6.1840999999999999</v>
      </c>
      <c r="N15" s="7">
        <v>23776365.164954998</v>
      </c>
    </row>
    <row r="16" spans="1:17" s="44" customFormat="1" x14ac:dyDescent="0.2">
      <c r="A16" s="44" t="s">
        <v>9</v>
      </c>
      <c r="B16" s="45"/>
      <c r="C16" s="58">
        <f>(C15-C14)/C14</f>
        <v>6.8859119720109732E-2</v>
      </c>
      <c r="D16" s="58">
        <f t="shared" ref="D16:N16" si="3">(D15-D14)/D14</f>
        <v>9.890334690906899E-2</v>
      </c>
      <c r="E16" s="58">
        <f t="shared" si="3"/>
        <v>0.10904337734362497</v>
      </c>
      <c r="F16" s="58">
        <f t="shared" si="3"/>
        <v>7.1231909654934297E-2</v>
      </c>
      <c r="G16" s="58">
        <f t="shared" si="3"/>
        <v>3.6133173630725136E-2</v>
      </c>
      <c r="H16" s="58">
        <f t="shared" si="3"/>
        <v>8.0441372390984603E-2</v>
      </c>
      <c r="I16" s="58">
        <f t="shared" si="3"/>
        <v>9.1689044706901209E-3</v>
      </c>
      <c r="J16" s="58">
        <f t="shared" si="3"/>
        <v>0.16426439336977483</v>
      </c>
      <c r="K16" s="58">
        <f t="shared" si="3"/>
        <v>8.7445271872123476E-2</v>
      </c>
      <c r="L16" s="58">
        <f t="shared" si="3"/>
        <v>0.10343473709469213</v>
      </c>
      <c r="M16" s="58">
        <f t="shared" si="3"/>
        <v>-1.5913177702455348E-2</v>
      </c>
      <c r="N16" s="58">
        <f t="shared" si="3"/>
        <v>8.5875584040242189E-2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378</v>
      </c>
      <c r="B18" s="19">
        <v>2024</v>
      </c>
      <c r="C18" s="7">
        <v>10909535107</v>
      </c>
      <c r="D18" s="7">
        <v>7148122891</v>
      </c>
      <c r="E18" s="7">
        <v>265538901</v>
      </c>
      <c r="F18" s="7">
        <v>200273399</v>
      </c>
      <c r="G18" s="7">
        <v>638864470</v>
      </c>
      <c r="H18" s="7">
        <v>576736490</v>
      </c>
      <c r="I18" s="7">
        <v>86229880</v>
      </c>
      <c r="J18" s="7">
        <v>239127868</v>
      </c>
      <c r="K18" s="7">
        <v>2006771008</v>
      </c>
      <c r="L18" s="7">
        <v>5141351883</v>
      </c>
      <c r="M18" s="20">
        <v>7</v>
      </c>
      <c r="N18" s="7">
        <v>35989463.181000002</v>
      </c>
    </row>
    <row r="19" spans="1:14" s="21" customFormat="1" x14ac:dyDescent="0.2">
      <c r="A19" s="8" t="s">
        <v>378</v>
      </c>
      <c r="B19" s="19">
        <v>2025</v>
      </c>
      <c r="C19" s="7">
        <v>11343253892</v>
      </c>
      <c r="D19" s="7">
        <v>7797809927</v>
      </c>
      <c r="E19" s="7">
        <v>290355148</v>
      </c>
      <c r="F19" s="7">
        <v>212157182</v>
      </c>
      <c r="G19" s="7">
        <v>644368127</v>
      </c>
      <c r="H19" s="7">
        <v>607628369</v>
      </c>
      <c r="I19" s="7">
        <v>88777667</v>
      </c>
      <c r="J19" s="7">
        <v>276309232</v>
      </c>
      <c r="K19" s="7">
        <v>2119595725</v>
      </c>
      <c r="L19" s="7">
        <v>5678214202</v>
      </c>
      <c r="M19" s="20">
        <v>6.7</v>
      </c>
      <c r="N19" s="7">
        <v>38044035.153400004</v>
      </c>
    </row>
    <row r="20" spans="1:14" s="44" customFormat="1" x14ac:dyDescent="0.2">
      <c r="A20" s="44" t="s">
        <v>9</v>
      </c>
      <c r="B20" s="45"/>
      <c r="C20" s="58">
        <f>(C19-C18)/C18</f>
        <v>3.9755936503812012E-2</v>
      </c>
      <c r="D20" s="58">
        <f t="shared" ref="D20:N20" si="4">(D19-D18)/D18</f>
        <v>9.0889181104874761E-2</v>
      </c>
      <c r="E20" s="58">
        <f t="shared" si="4"/>
        <v>9.3456163697838004E-2</v>
      </c>
      <c r="F20" s="58">
        <f t="shared" si="4"/>
        <v>5.9337800523373549E-2</v>
      </c>
      <c r="G20" s="58">
        <f t="shared" si="4"/>
        <v>8.614748915368545E-3</v>
      </c>
      <c r="H20" s="58">
        <f t="shared" si="4"/>
        <v>5.3563246882471403E-2</v>
      </c>
      <c r="I20" s="58">
        <f t="shared" si="4"/>
        <v>2.9546451879557296E-2</v>
      </c>
      <c r="J20" s="58">
        <f t="shared" si="4"/>
        <v>0.15548737297319107</v>
      </c>
      <c r="K20" s="58">
        <f t="shared" si="4"/>
        <v>5.6222018631036548E-2</v>
      </c>
      <c r="L20" s="58">
        <f t="shared" si="4"/>
        <v>0.10442045812408751</v>
      </c>
      <c r="M20" s="58">
        <f t="shared" si="4"/>
        <v>-4.285714285714283E-2</v>
      </c>
      <c r="N20" s="58">
        <f t="shared" si="4"/>
        <v>5.7088152775912393E-2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379</v>
      </c>
      <c r="B22" s="19">
        <v>2024</v>
      </c>
      <c r="C22" s="7">
        <v>3572237690</v>
      </c>
      <c r="D22" s="7">
        <v>2508468907</v>
      </c>
      <c r="E22" s="7">
        <v>47129411</v>
      </c>
      <c r="F22" s="7">
        <v>30923777</v>
      </c>
      <c r="G22" s="7">
        <v>178331424</v>
      </c>
      <c r="H22" s="7">
        <v>167373144</v>
      </c>
      <c r="I22" s="7">
        <v>20944279</v>
      </c>
      <c r="J22" s="7">
        <v>85420740</v>
      </c>
      <c r="K22" s="7">
        <v>530122775</v>
      </c>
      <c r="L22" s="7">
        <v>1978346132</v>
      </c>
      <c r="M22" s="20">
        <v>6.33</v>
      </c>
      <c r="N22" s="7">
        <v>12522931.015559999</v>
      </c>
    </row>
    <row r="23" spans="1:14" s="21" customFormat="1" x14ac:dyDescent="0.2">
      <c r="A23" s="8" t="s">
        <v>379</v>
      </c>
      <c r="B23" s="19">
        <v>2025</v>
      </c>
      <c r="C23" s="7">
        <v>3789997215</v>
      </c>
      <c r="D23" s="7">
        <v>2784247011</v>
      </c>
      <c r="E23" s="7">
        <v>51565535</v>
      </c>
      <c r="F23" s="7">
        <v>33594755</v>
      </c>
      <c r="G23" s="7">
        <v>183152962</v>
      </c>
      <c r="H23" s="7">
        <v>178793955</v>
      </c>
      <c r="I23" s="7">
        <v>20327264</v>
      </c>
      <c r="J23" s="7">
        <v>94562135</v>
      </c>
      <c r="K23" s="7">
        <v>561996606</v>
      </c>
      <c r="L23" s="7">
        <v>2222250405</v>
      </c>
      <c r="M23" s="20">
        <v>6.33</v>
      </c>
      <c r="N23" s="7">
        <v>14066845.063649999</v>
      </c>
    </row>
    <row r="24" spans="1:14" s="44" customFormat="1" x14ac:dyDescent="0.2">
      <c r="A24" s="44" t="s">
        <v>9</v>
      </c>
      <c r="B24" s="45"/>
      <c r="C24" s="58">
        <f>(C23-C22)/C22</f>
        <v>6.0958856575974371E-2</v>
      </c>
      <c r="D24" s="58">
        <f t="shared" ref="D24:N24" si="5">(D23-D22)/D22</f>
        <v>0.10993881695341261</v>
      </c>
      <c r="E24" s="58">
        <f t="shared" si="5"/>
        <v>9.4126446859265869E-2</v>
      </c>
      <c r="F24" s="58">
        <f t="shared" si="5"/>
        <v>8.6372955024219711E-2</v>
      </c>
      <c r="G24" s="58">
        <f t="shared" si="5"/>
        <v>2.7036951154497595E-2</v>
      </c>
      <c r="H24" s="58">
        <f t="shared" si="5"/>
        <v>6.8235624467925388E-2</v>
      </c>
      <c r="I24" s="58">
        <f t="shared" si="5"/>
        <v>-2.9459834831268242E-2</v>
      </c>
      <c r="J24" s="58">
        <f t="shared" si="5"/>
        <v>0.10701610639289709</v>
      </c>
      <c r="K24" s="58">
        <f t="shared" si="5"/>
        <v>6.0125375673588069E-2</v>
      </c>
      <c r="L24" s="58">
        <f t="shared" si="5"/>
        <v>0.12328695623825245</v>
      </c>
      <c r="M24" s="58">
        <f t="shared" si="5"/>
        <v>0</v>
      </c>
      <c r="N24" s="58">
        <f t="shared" si="5"/>
        <v>0.12328695623825243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132</v>
      </c>
      <c r="B26" s="19">
        <v>2024</v>
      </c>
      <c r="C26" s="7">
        <v>18631472</v>
      </c>
      <c r="D26" s="7">
        <v>16120758</v>
      </c>
      <c r="E26" s="7">
        <v>0</v>
      </c>
      <c r="F26" s="7">
        <v>0</v>
      </c>
      <c r="G26" s="7">
        <v>875000</v>
      </c>
      <c r="H26" s="7">
        <v>875000</v>
      </c>
      <c r="I26" s="7">
        <v>227127</v>
      </c>
      <c r="J26" s="7">
        <v>271095</v>
      </c>
      <c r="K26" s="7">
        <v>2248222</v>
      </c>
      <c r="L26" s="7">
        <v>13872536</v>
      </c>
      <c r="M26" s="20">
        <v>5.45</v>
      </c>
      <c r="N26" s="7">
        <v>75605.321200000006</v>
      </c>
    </row>
    <row r="27" spans="1:14" s="21" customFormat="1" x14ac:dyDescent="0.2">
      <c r="A27" s="8" t="s">
        <v>132</v>
      </c>
      <c r="B27" s="19">
        <v>2025</v>
      </c>
      <c r="C27" s="7">
        <v>18579172</v>
      </c>
      <c r="D27" s="7">
        <v>16988729</v>
      </c>
      <c r="E27" s="7">
        <v>0</v>
      </c>
      <c r="F27" s="7">
        <v>0</v>
      </c>
      <c r="G27" s="7">
        <v>800000</v>
      </c>
      <c r="H27" s="7">
        <v>823104</v>
      </c>
      <c r="I27" s="7">
        <v>139089</v>
      </c>
      <c r="J27" s="7">
        <v>30784</v>
      </c>
      <c r="K27" s="7">
        <v>1792977</v>
      </c>
      <c r="L27" s="7">
        <v>15195752</v>
      </c>
      <c r="M27" s="20">
        <v>5.45</v>
      </c>
      <c r="N27" s="7">
        <v>82816.848400000003</v>
      </c>
    </row>
    <row r="28" spans="1:14" s="44" customFormat="1" x14ac:dyDescent="0.2">
      <c r="A28" s="44" t="s">
        <v>9</v>
      </c>
      <c r="B28" s="45"/>
      <c r="C28" s="58">
        <f>(C27-C26)/C26</f>
        <v>-2.8070782598390506E-3</v>
      </c>
      <c r="D28" s="58">
        <f t="shared" ref="D28:N28" si="6">(D27-D26)/D26</f>
        <v>5.3841823070602514E-2</v>
      </c>
      <c r="E28" s="58" t="e">
        <f t="shared" si="6"/>
        <v>#DIV/0!</v>
      </c>
      <c r="F28" s="58" t="e">
        <f t="shared" si="6"/>
        <v>#DIV/0!</v>
      </c>
      <c r="G28" s="58">
        <f t="shared" si="6"/>
        <v>-8.5714285714285715E-2</v>
      </c>
      <c r="H28" s="58">
        <f t="shared" si="6"/>
        <v>-5.9309714285714285E-2</v>
      </c>
      <c r="I28" s="58">
        <f t="shared" si="6"/>
        <v>-0.38761573921198272</v>
      </c>
      <c r="J28" s="58">
        <f t="shared" si="6"/>
        <v>-0.8864457109131485</v>
      </c>
      <c r="K28" s="58">
        <f t="shared" si="6"/>
        <v>-0.20249112409717546</v>
      </c>
      <c r="L28" s="58">
        <f t="shared" si="6"/>
        <v>9.5383857717147025E-2</v>
      </c>
      <c r="M28" s="58">
        <f t="shared" si="6"/>
        <v>0</v>
      </c>
      <c r="N28" s="58">
        <f t="shared" si="6"/>
        <v>9.5383857717146983E-2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470</v>
      </c>
      <c r="B30" s="19">
        <v>2024</v>
      </c>
      <c r="C30" s="7">
        <v>1500701913</v>
      </c>
      <c r="D30" s="7">
        <v>1221799939</v>
      </c>
      <c r="E30" s="7">
        <v>44923805</v>
      </c>
      <c r="F30" s="7">
        <v>37114631</v>
      </c>
      <c r="G30" s="7">
        <v>63835076</v>
      </c>
      <c r="H30" s="7">
        <v>49694530</v>
      </c>
      <c r="I30" s="7">
        <v>7522038</v>
      </c>
      <c r="J30" s="7">
        <v>21167049</v>
      </c>
      <c r="K30" s="7">
        <v>224257129</v>
      </c>
      <c r="L30" s="7">
        <v>997542810</v>
      </c>
      <c r="M30" s="20">
        <v>5.8</v>
      </c>
      <c r="N30" s="7">
        <v>5785748.2980000004</v>
      </c>
    </row>
    <row r="31" spans="1:14" s="21" customFormat="1" x14ac:dyDescent="0.2">
      <c r="A31" s="8" t="s">
        <v>470</v>
      </c>
      <c r="B31" s="19">
        <v>2025</v>
      </c>
      <c r="C31" s="7">
        <v>1515076188</v>
      </c>
      <c r="D31" s="7">
        <v>1275939694</v>
      </c>
      <c r="E31" s="7">
        <v>47981606</v>
      </c>
      <c r="F31" s="7">
        <v>40032855</v>
      </c>
      <c r="G31" s="7">
        <v>63273910</v>
      </c>
      <c r="H31" s="7">
        <v>52352051</v>
      </c>
      <c r="I31" s="7">
        <v>7632867</v>
      </c>
      <c r="J31" s="7">
        <v>22636395</v>
      </c>
      <c r="K31" s="7">
        <v>233909684</v>
      </c>
      <c r="L31" s="7">
        <v>1042030010</v>
      </c>
      <c r="M31" s="20">
        <v>5.8</v>
      </c>
      <c r="N31" s="7">
        <v>6043774.0580000002</v>
      </c>
    </row>
    <row r="32" spans="1:14" s="44" customFormat="1" x14ac:dyDescent="0.2">
      <c r="A32" s="44" t="s">
        <v>9</v>
      </c>
      <c r="B32" s="45"/>
      <c r="C32" s="58">
        <f>(C31-C30)/C30</f>
        <v>9.5783678793777884E-3</v>
      </c>
      <c r="D32" s="58">
        <f t="shared" ref="D32:N32" si="7">(D31-D30)/D30</f>
        <v>4.4311472993124774E-2</v>
      </c>
      <c r="E32" s="58">
        <f t="shared" si="7"/>
        <v>6.8066384848745554E-2</v>
      </c>
      <c r="F32" s="58">
        <f t="shared" si="7"/>
        <v>7.8627320853600829E-2</v>
      </c>
      <c r="G32" s="58">
        <f t="shared" si="7"/>
        <v>-8.7908722784320013E-3</v>
      </c>
      <c r="H32" s="58">
        <f t="shared" si="7"/>
        <v>5.3477133197557154E-2</v>
      </c>
      <c r="I32" s="58">
        <f t="shared" si="7"/>
        <v>1.473390589093009E-2</v>
      </c>
      <c r="J32" s="58">
        <f t="shared" si="7"/>
        <v>6.9416667387126096E-2</v>
      </c>
      <c r="K32" s="58">
        <f t="shared" si="7"/>
        <v>4.3042355188628138E-2</v>
      </c>
      <c r="L32" s="58">
        <f t="shared" si="7"/>
        <v>4.4596782768651304E-2</v>
      </c>
      <c r="M32" s="58">
        <f t="shared" si="7"/>
        <v>0</v>
      </c>
      <c r="N32" s="58">
        <f t="shared" si="7"/>
        <v>4.4596782768651262E-2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380</v>
      </c>
      <c r="B34" s="19">
        <v>2024</v>
      </c>
      <c r="C34" s="7">
        <v>408365628</v>
      </c>
      <c r="D34" s="7">
        <v>273745109</v>
      </c>
      <c r="E34" s="7">
        <v>16400654</v>
      </c>
      <c r="F34" s="7">
        <v>9350578</v>
      </c>
      <c r="G34" s="7">
        <v>21992988</v>
      </c>
      <c r="H34" s="7">
        <v>18778811</v>
      </c>
      <c r="I34" s="7">
        <v>1883588</v>
      </c>
      <c r="J34" s="7">
        <v>8639421</v>
      </c>
      <c r="K34" s="7">
        <v>77046040</v>
      </c>
      <c r="L34" s="7">
        <v>196699069</v>
      </c>
      <c r="M34" s="20">
        <v>7.25</v>
      </c>
      <c r="N34" s="7">
        <v>1426068.25025</v>
      </c>
    </row>
    <row r="35" spans="1:14" s="21" customFormat="1" x14ac:dyDescent="0.2">
      <c r="A35" s="8" t="s">
        <v>380</v>
      </c>
      <c r="B35" s="19">
        <v>2025</v>
      </c>
      <c r="C35" s="7">
        <v>437717404</v>
      </c>
      <c r="D35" s="7">
        <v>298509857</v>
      </c>
      <c r="E35" s="7">
        <v>17773768</v>
      </c>
      <c r="F35" s="7">
        <v>9943106</v>
      </c>
      <c r="G35" s="7">
        <v>22094669</v>
      </c>
      <c r="H35" s="7">
        <v>19817346</v>
      </c>
      <c r="I35" s="7">
        <v>1960057</v>
      </c>
      <c r="J35" s="7">
        <v>10248318</v>
      </c>
      <c r="K35" s="7">
        <v>81837264</v>
      </c>
      <c r="L35" s="7">
        <v>216672593</v>
      </c>
      <c r="M35" s="20">
        <v>6.8620000000000001</v>
      </c>
      <c r="N35" s="7">
        <v>1486807.3331660002</v>
      </c>
    </row>
    <row r="36" spans="1:14" s="44" customFormat="1" x14ac:dyDescent="0.2">
      <c r="A36" s="44" t="s">
        <v>9</v>
      </c>
      <c r="B36" s="45"/>
      <c r="C36" s="58">
        <f>(C35-C34)/C34</f>
        <v>7.187621579159939E-2</v>
      </c>
      <c r="D36" s="58">
        <f t="shared" ref="D36:N36" si="8">(D35-D34)/D34</f>
        <v>9.0466449210604885E-2</v>
      </c>
      <c r="E36" s="58">
        <f t="shared" si="8"/>
        <v>8.3723124699783311E-2</v>
      </c>
      <c r="F36" s="58">
        <f t="shared" si="8"/>
        <v>6.3368061311290066E-2</v>
      </c>
      <c r="G36" s="58">
        <f t="shared" si="8"/>
        <v>4.6233372200266739E-3</v>
      </c>
      <c r="H36" s="58">
        <f t="shared" si="8"/>
        <v>5.5303554628671647E-2</v>
      </c>
      <c r="I36" s="58">
        <f t="shared" si="8"/>
        <v>4.0597519202713123E-2</v>
      </c>
      <c r="J36" s="58">
        <f t="shared" si="8"/>
        <v>0.18622741037854273</v>
      </c>
      <c r="K36" s="58">
        <f t="shared" si="8"/>
        <v>6.2186505627025088E-2</v>
      </c>
      <c r="L36" s="58">
        <f t="shared" si="8"/>
        <v>0.10154356144919019</v>
      </c>
      <c r="M36" s="58">
        <f t="shared" si="8"/>
        <v>-5.3517241379310333E-2</v>
      </c>
      <c r="N36" s="58">
        <f t="shared" si="8"/>
        <v>4.2591988781288809E-2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381</v>
      </c>
      <c r="B38" s="19">
        <v>2024</v>
      </c>
      <c r="C38" s="7">
        <v>11272734288</v>
      </c>
      <c r="D38" s="7">
        <v>8289602581</v>
      </c>
      <c r="E38" s="7">
        <v>392364696</v>
      </c>
      <c r="F38" s="7">
        <v>161355948</v>
      </c>
      <c r="G38" s="7">
        <v>269918268</v>
      </c>
      <c r="H38" s="7">
        <v>264435941</v>
      </c>
      <c r="I38" s="7">
        <v>22650932</v>
      </c>
      <c r="J38" s="7">
        <v>156371157</v>
      </c>
      <c r="K38" s="7">
        <v>1267096942</v>
      </c>
      <c r="L38" s="7">
        <v>7022505639</v>
      </c>
      <c r="M38" s="20">
        <v>4.6369999999999996</v>
      </c>
      <c r="N38" s="7">
        <v>32563358.648042995</v>
      </c>
    </row>
    <row r="39" spans="1:14" s="21" customFormat="1" x14ac:dyDescent="0.2">
      <c r="A39" s="8" t="s">
        <v>381</v>
      </c>
      <c r="B39" s="19">
        <v>2025</v>
      </c>
      <c r="C39" s="7">
        <v>11661547859</v>
      </c>
      <c r="D39" s="7">
        <v>8958631764</v>
      </c>
      <c r="E39" s="7">
        <v>425790823</v>
      </c>
      <c r="F39" s="7">
        <v>187857159</v>
      </c>
      <c r="G39" s="7">
        <v>273122339</v>
      </c>
      <c r="H39" s="7">
        <v>276156542</v>
      </c>
      <c r="I39" s="7">
        <v>22344156</v>
      </c>
      <c r="J39" s="7">
        <v>226107929</v>
      </c>
      <c r="K39" s="7">
        <v>1411378948</v>
      </c>
      <c r="L39" s="7">
        <v>7547252816</v>
      </c>
      <c r="M39" s="20">
        <v>4.6369999999999996</v>
      </c>
      <c r="N39" s="7">
        <v>34996611.307792</v>
      </c>
    </row>
    <row r="40" spans="1:14" s="44" customFormat="1" x14ac:dyDescent="0.2">
      <c r="A40" s="44" t="s">
        <v>9</v>
      </c>
      <c r="B40" s="45"/>
      <c r="C40" s="58">
        <f>(C39-C38)/C38</f>
        <v>3.4491504994835019E-2</v>
      </c>
      <c r="D40" s="58">
        <f t="shared" ref="D40:N40" si="9">(D39-D38)/D38</f>
        <v>8.0707027443442644E-2</v>
      </c>
      <c r="E40" s="58">
        <f t="shared" si="9"/>
        <v>8.519147451533203E-2</v>
      </c>
      <c r="F40" s="58">
        <f t="shared" si="9"/>
        <v>0.16424068234534497</v>
      </c>
      <c r="G40" s="58">
        <f t="shared" si="9"/>
        <v>1.1870522968826994E-2</v>
      </c>
      <c r="H40" s="58">
        <f t="shared" si="9"/>
        <v>4.4323025666166915E-2</v>
      </c>
      <c r="I40" s="58">
        <f t="shared" si="9"/>
        <v>-1.3543636968227179E-2</v>
      </c>
      <c r="J40" s="58">
        <f t="shared" si="9"/>
        <v>0.44596953388277355</v>
      </c>
      <c r="K40" s="58">
        <f t="shared" si="9"/>
        <v>0.11386816684464858</v>
      </c>
      <c r="L40" s="58">
        <f t="shared" si="9"/>
        <v>7.47236391076396E-2</v>
      </c>
      <c r="M40" s="58">
        <f t="shared" si="9"/>
        <v>0</v>
      </c>
      <c r="N40" s="58">
        <f t="shared" si="9"/>
        <v>7.4723639107639767E-2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382</v>
      </c>
      <c r="B42" s="19">
        <v>2024</v>
      </c>
      <c r="C42" s="7">
        <v>423853874</v>
      </c>
      <c r="D42" s="7">
        <v>305055707</v>
      </c>
      <c r="E42" s="7">
        <v>33555908</v>
      </c>
      <c r="F42" s="7">
        <v>15106781</v>
      </c>
      <c r="G42" s="7">
        <v>17237421</v>
      </c>
      <c r="H42" s="7">
        <v>15802667</v>
      </c>
      <c r="I42" s="7">
        <v>843400</v>
      </c>
      <c r="J42" s="7">
        <v>9819765</v>
      </c>
      <c r="K42" s="7">
        <v>92365942</v>
      </c>
      <c r="L42" s="7">
        <v>212689765</v>
      </c>
      <c r="M42" s="20">
        <v>5.6820000000000004</v>
      </c>
      <c r="N42" s="7">
        <v>1208503.2447299999</v>
      </c>
    </row>
    <row r="43" spans="1:14" s="21" customFormat="1" x14ac:dyDescent="0.2">
      <c r="A43" s="8" t="s">
        <v>382</v>
      </c>
      <c r="B43" s="19">
        <v>2025</v>
      </c>
      <c r="C43" s="7">
        <v>454853979</v>
      </c>
      <c r="D43" s="7">
        <v>330782660</v>
      </c>
      <c r="E43" s="7">
        <v>35035682</v>
      </c>
      <c r="F43" s="7">
        <v>16931676</v>
      </c>
      <c r="G43" s="7">
        <v>17518711</v>
      </c>
      <c r="H43" s="7">
        <v>16720092</v>
      </c>
      <c r="I43" s="7">
        <v>894627</v>
      </c>
      <c r="J43" s="7">
        <v>11518415</v>
      </c>
      <c r="K43" s="7">
        <v>98619203</v>
      </c>
      <c r="L43" s="7">
        <v>232163457</v>
      </c>
      <c r="M43" s="20">
        <v>5.6820000000000004</v>
      </c>
      <c r="N43" s="7">
        <v>1319152.7626740001</v>
      </c>
    </row>
    <row r="44" spans="1:14" s="44" customFormat="1" x14ac:dyDescent="0.2">
      <c r="A44" s="44" t="s">
        <v>9</v>
      </c>
      <c r="B44" s="45"/>
      <c r="C44" s="58">
        <f>(C43-C42)/C42</f>
        <v>7.3138661462369928E-2</v>
      </c>
      <c r="D44" s="58">
        <f t="shared" ref="D44:N44" si="10">(D43-D42)/D42</f>
        <v>8.4335262083787207E-2</v>
      </c>
      <c r="E44" s="58">
        <f t="shared" si="10"/>
        <v>4.409876198253971E-2</v>
      </c>
      <c r="F44" s="58">
        <f t="shared" si="10"/>
        <v>0.12079972563314448</v>
      </c>
      <c r="G44" s="58">
        <f t="shared" si="10"/>
        <v>1.6318566449122524E-2</v>
      </c>
      <c r="H44" s="58">
        <f t="shared" si="10"/>
        <v>5.8055073868227433E-2</v>
      </c>
      <c r="I44" s="58">
        <f t="shared" si="10"/>
        <v>6.0738676784443918E-2</v>
      </c>
      <c r="J44" s="58">
        <f t="shared" si="10"/>
        <v>0.17298275467895616</v>
      </c>
      <c r="K44" s="58">
        <f t="shared" si="10"/>
        <v>6.7700938945655958E-2</v>
      </c>
      <c r="L44" s="58">
        <f t="shared" si="10"/>
        <v>9.1559140140100304E-2</v>
      </c>
      <c r="M44" s="58">
        <f t="shared" si="10"/>
        <v>0</v>
      </c>
      <c r="N44" s="58">
        <f t="shared" si="10"/>
        <v>9.155914014010047E-2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383</v>
      </c>
      <c r="B46" s="19">
        <v>2024</v>
      </c>
      <c r="C46" s="7">
        <v>2091730660</v>
      </c>
      <c r="D46" s="7">
        <v>1736568249</v>
      </c>
      <c r="E46" s="7">
        <v>52197163</v>
      </c>
      <c r="F46" s="7">
        <v>253207991</v>
      </c>
      <c r="G46" s="7">
        <v>58116765</v>
      </c>
      <c r="H46" s="7">
        <v>50879275</v>
      </c>
      <c r="I46" s="7">
        <v>4962581</v>
      </c>
      <c r="J46" s="7">
        <v>33349159</v>
      </c>
      <c r="K46" s="7">
        <v>452712934</v>
      </c>
      <c r="L46" s="7">
        <v>1283855315</v>
      </c>
      <c r="M46" s="20">
        <v>6.8691000000000004</v>
      </c>
      <c r="N46" s="7">
        <v>8818930.5442664996</v>
      </c>
    </row>
    <row r="47" spans="1:14" s="21" customFormat="1" x14ac:dyDescent="0.2">
      <c r="A47" s="8" t="s">
        <v>383</v>
      </c>
      <c r="B47" s="19">
        <v>2025</v>
      </c>
      <c r="C47" s="7">
        <v>2229390897</v>
      </c>
      <c r="D47" s="7">
        <v>1894993561</v>
      </c>
      <c r="E47" s="7">
        <v>55784255</v>
      </c>
      <c r="F47" s="7">
        <v>265996000</v>
      </c>
      <c r="G47" s="7">
        <v>59518780</v>
      </c>
      <c r="H47" s="7">
        <v>54531904</v>
      </c>
      <c r="I47" s="7">
        <v>4710125</v>
      </c>
      <c r="J47" s="7">
        <v>37352476</v>
      </c>
      <c r="K47" s="7">
        <v>477893540</v>
      </c>
      <c r="L47" s="7">
        <v>1417100021</v>
      </c>
      <c r="M47" s="20">
        <v>7.2386999999999997</v>
      </c>
      <c r="N47" s="7">
        <v>10257961.9220127</v>
      </c>
    </row>
    <row r="48" spans="1:14" s="44" customFormat="1" x14ac:dyDescent="0.2">
      <c r="A48" s="44" t="s">
        <v>9</v>
      </c>
      <c r="B48" s="45"/>
      <c r="C48" s="58">
        <f>(C47-C46)/C46</f>
        <v>6.581164565422587E-2</v>
      </c>
      <c r="D48" s="58">
        <f t="shared" ref="D48:N48" si="11">(D47-D46)/D46</f>
        <v>9.1228958085136563E-2</v>
      </c>
      <c r="E48" s="58">
        <f t="shared" si="11"/>
        <v>6.8721972494941913E-2</v>
      </c>
      <c r="F48" s="58">
        <f t="shared" si="11"/>
        <v>5.0503970864015896E-2</v>
      </c>
      <c r="G48" s="58">
        <f t="shared" si="11"/>
        <v>2.4124106013127193E-2</v>
      </c>
      <c r="H48" s="58">
        <f t="shared" si="11"/>
        <v>7.1790114933831112E-2</v>
      </c>
      <c r="I48" s="58">
        <f t="shared" si="11"/>
        <v>-5.087191523926763E-2</v>
      </c>
      <c r="J48" s="58">
        <f t="shared" si="11"/>
        <v>0.12004251741400736</v>
      </c>
      <c r="K48" s="58">
        <f t="shared" si="11"/>
        <v>5.5621574090039143E-2</v>
      </c>
      <c r="L48" s="58">
        <f t="shared" si="11"/>
        <v>0.10378483030231486</v>
      </c>
      <c r="M48" s="58">
        <f t="shared" si="11"/>
        <v>5.3806175481504015E-2</v>
      </c>
      <c r="N48" s="58">
        <f t="shared" si="11"/>
        <v>0.1631752705753835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384</v>
      </c>
      <c r="B50" s="19">
        <v>2024</v>
      </c>
      <c r="C50" s="7">
        <v>8787897159</v>
      </c>
      <c r="D50" s="7">
        <v>6596396152</v>
      </c>
      <c r="E50" s="7">
        <v>145303204</v>
      </c>
      <c r="F50" s="7">
        <v>160623521</v>
      </c>
      <c r="G50" s="7">
        <v>304505711</v>
      </c>
      <c r="H50" s="7">
        <v>299188192</v>
      </c>
      <c r="I50" s="7">
        <v>20672152</v>
      </c>
      <c r="J50" s="7">
        <v>151268978</v>
      </c>
      <c r="K50" s="7">
        <v>1081561758</v>
      </c>
      <c r="L50" s="7">
        <v>5514834394</v>
      </c>
      <c r="M50" s="20">
        <v>4.0960000000000001</v>
      </c>
      <c r="N50" s="7">
        <v>22588761.677824002</v>
      </c>
    </row>
    <row r="51" spans="1:14" s="21" customFormat="1" x14ac:dyDescent="0.2">
      <c r="A51" s="8" t="s">
        <v>384</v>
      </c>
      <c r="B51" s="19">
        <v>2025</v>
      </c>
      <c r="C51" s="7">
        <v>9006575936</v>
      </c>
      <c r="D51" s="7">
        <v>7000153338</v>
      </c>
      <c r="E51" s="7">
        <v>164834355</v>
      </c>
      <c r="F51" s="7">
        <v>171007378</v>
      </c>
      <c r="G51" s="7">
        <v>305795146</v>
      </c>
      <c r="H51" s="7">
        <v>309676439</v>
      </c>
      <c r="I51" s="7">
        <v>20097832</v>
      </c>
      <c r="J51" s="7">
        <v>168367809</v>
      </c>
      <c r="K51" s="7">
        <v>1139778959</v>
      </c>
      <c r="L51" s="7">
        <v>5860374379</v>
      </c>
      <c r="M51" s="20">
        <v>4.3201999999999998</v>
      </c>
      <c r="N51" s="7">
        <v>25317989.3921558</v>
      </c>
    </row>
    <row r="52" spans="1:14" s="44" customFormat="1" x14ac:dyDescent="0.2">
      <c r="A52" s="44" t="s">
        <v>9</v>
      </c>
      <c r="B52" s="45"/>
      <c r="C52" s="58">
        <f>(C51-C50)/C50</f>
        <v>2.4884084672752826E-2</v>
      </c>
      <c r="D52" s="58">
        <f t="shared" ref="D52:N52" si="12">(D51-D50)/D50</f>
        <v>6.1208753491492851E-2</v>
      </c>
      <c r="E52" s="58">
        <f t="shared" si="12"/>
        <v>0.13441651981741573</v>
      </c>
      <c r="F52" s="58">
        <f t="shared" si="12"/>
        <v>6.4647175801855319E-2</v>
      </c>
      <c r="G52" s="58">
        <f t="shared" si="12"/>
        <v>4.2345182813336461E-3</v>
      </c>
      <c r="H52" s="58">
        <f t="shared" si="12"/>
        <v>3.5055684951630708E-2</v>
      </c>
      <c r="I52" s="58">
        <f t="shared" si="12"/>
        <v>-2.7782303458295004E-2</v>
      </c>
      <c r="J52" s="58">
        <f t="shared" si="12"/>
        <v>0.11303593919964211</v>
      </c>
      <c r="K52" s="58">
        <f t="shared" si="12"/>
        <v>5.3826978042986612E-2</v>
      </c>
      <c r="L52" s="58">
        <f t="shared" si="12"/>
        <v>6.2656457168675586E-2</v>
      </c>
      <c r="M52" s="58">
        <f t="shared" si="12"/>
        <v>5.4736328124999935E-2</v>
      </c>
      <c r="N52" s="58">
        <f t="shared" si="12"/>
        <v>0.12082236969241014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385</v>
      </c>
      <c r="B54" s="19">
        <v>2024</v>
      </c>
      <c r="C54" s="7">
        <v>234644488</v>
      </c>
      <c r="D54" s="7">
        <v>163297697</v>
      </c>
      <c r="E54" s="7">
        <v>44468701</v>
      </c>
      <c r="F54" s="7">
        <v>8765887</v>
      </c>
      <c r="G54" s="7">
        <v>8166424</v>
      </c>
      <c r="H54" s="7">
        <v>5979574</v>
      </c>
      <c r="I54" s="7">
        <v>1371766</v>
      </c>
      <c r="J54" s="7">
        <v>4676651</v>
      </c>
      <c r="K54" s="7">
        <v>73429003</v>
      </c>
      <c r="L54" s="7">
        <v>89868694</v>
      </c>
      <c r="M54" s="20">
        <v>5.2439</v>
      </c>
      <c r="N54" s="7">
        <v>471262.44446660002</v>
      </c>
    </row>
    <row r="55" spans="1:14" s="21" customFormat="1" x14ac:dyDescent="0.2">
      <c r="A55" s="8" t="s">
        <v>385</v>
      </c>
      <c r="B55" s="19">
        <v>2025</v>
      </c>
      <c r="C55" s="7">
        <v>250353558</v>
      </c>
      <c r="D55" s="7">
        <v>174403403</v>
      </c>
      <c r="E55" s="7">
        <v>46808392</v>
      </c>
      <c r="F55" s="7">
        <v>9003931</v>
      </c>
      <c r="G55" s="7">
        <v>8243748</v>
      </c>
      <c r="H55" s="7">
        <v>6377363</v>
      </c>
      <c r="I55" s="7">
        <v>1367327</v>
      </c>
      <c r="J55" s="7">
        <v>5162292</v>
      </c>
      <c r="K55" s="7">
        <v>76963053</v>
      </c>
      <c r="L55" s="7">
        <v>97440350</v>
      </c>
      <c r="M55" s="20">
        <v>5.2439</v>
      </c>
      <c r="N55" s="7">
        <v>510967.45136499999</v>
      </c>
    </row>
    <row r="56" spans="1:14" s="44" customFormat="1" x14ac:dyDescent="0.2">
      <c r="A56" s="44" t="s">
        <v>9</v>
      </c>
      <c r="B56" s="45"/>
      <c r="C56" s="58">
        <f>(C55-C54)/C54</f>
        <v>6.6948387042443547E-2</v>
      </c>
      <c r="D56" s="58">
        <f t="shared" ref="D56:N56" si="13">(D55-D54)/D54</f>
        <v>6.800895667254879E-2</v>
      </c>
      <c r="E56" s="58">
        <f t="shared" si="13"/>
        <v>5.2614332044464265E-2</v>
      </c>
      <c r="F56" s="58">
        <f t="shared" si="13"/>
        <v>2.7155723088832882E-2</v>
      </c>
      <c r="G56" s="58">
        <f t="shared" si="13"/>
        <v>9.4685262484534242E-3</v>
      </c>
      <c r="H56" s="58">
        <f t="shared" si="13"/>
        <v>6.6524638711720929E-2</v>
      </c>
      <c r="I56" s="58">
        <f t="shared" si="13"/>
        <v>-3.2359746487374669E-3</v>
      </c>
      <c r="J56" s="58">
        <f t="shared" si="13"/>
        <v>0.10384375485791007</v>
      </c>
      <c r="K56" s="58">
        <f t="shared" si="13"/>
        <v>4.8128802729352049E-2</v>
      </c>
      <c r="L56" s="58">
        <f t="shared" si="13"/>
        <v>8.4252431664356892E-2</v>
      </c>
      <c r="M56" s="58">
        <f t="shared" si="13"/>
        <v>0</v>
      </c>
      <c r="N56" s="58">
        <f t="shared" si="13"/>
        <v>8.4252431664356808E-2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386</v>
      </c>
      <c r="B58" s="19">
        <v>2024</v>
      </c>
      <c r="C58" s="7">
        <v>1958738204</v>
      </c>
      <c r="D58" s="7">
        <v>1469973303</v>
      </c>
      <c r="E58" s="7">
        <v>31661163</v>
      </c>
      <c r="F58" s="7">
        <v>5562889</v>
      </c>
      <c r="G58" s="7">
        <v>36550000</v>
      </c>
      <c r="H58" s="7">
        <v>36538993</v>
      </c>
      <c r="I58" s="7">
        <v>2785170</v>
      </c>
      <c r="J58" s="7">
        <v>23707374</v>
      </c>
      <c r="K58" s="7">
        <v>136805589</v>
      </c>
      <c r="L58" s="7">
        <v>1333167714</v>
      </c>
      <c r="M58" s="20">
        <v>6.4558999999999997</v>
      </c>
      <c r="N58" s="7">
        <v>8606797.4448125996</v>
      </c>
    </row>
    <row r="59" spans="1:14" s="21" customFormat="1" x14ac:dyDescent="0.2">
      <c r="A59" s="8" t="s">
        <v>386</v>
      </c>
      <c r="B59" s="19">
        <v>2025</v>
      </c>
      <c r="C59" s="7">
        <v>1928913655</v>
      </c>
      <c r="D59" s="7">
        <v>1532871134</v>
      </c>
      <c r="E59" s="7">
        <v>32934616</v>
      </c>
      <c r="F59" s="7">
        <v>5771090</v>
      </c>
      <c r="G59" s="7">
        <v>36100000</v>
      </c>
      <c r="H59" s="7">
        <v>37144484</v>
      </c>
      <c r="I59" s="7">
        <v>2566878</v>
      </c>
      <c r="J59" s="7">
        <v>23450061</v>
      </c>
      <c r="K59" s="7">
        <v>137967129</v>
      </c>
      <c r="L59" s="7">
        <v>1394904005</v>
      </c>
      <c r="M59" s="20">
        <v>6.25</v>
      </c>
      <c r="N59" s="7">
        <v>8718150.03125</v>
      </c>
    </row>
    <row r="60" spans="1:14" s="44" customFormat="1" x14ac:dyDescent="0.2">
      <c r="A60" s="44" t="s">
        <v>9</v>
      </c>
      <c r="B60" s="45"/>
      <c r="C60" s="58">
        <f>(C59-C58)/C58</f>
        <v>-1.5226408990795382E-2</v>
      </c>
      <c r="D60" s="58">
        <f t="shared" ref="D60:N60" si="14">(D59-D58)/D58</f>
        <v>4.2788417226105227E-2</v>
      </c>
      <c r="E60" s="58">
        <f t="shared" si="14"/>
        <v>4.0221295724354789E-2</v>
      </c>
      <c r="F60" s="58">
        <f t="shared" si="14"/>
        <v>3.7426775907266889E-2</v>
      </c>
      <c r="G60" s="58">
        <f t="shared" si="14"/>
        <v>-1.2311901504787962E-2</v>
      </c>
      <c r="H60" s="58">
        <f t="shared" si="14"/>
        <v>1.6571091600690802E-2</v>
      </c>
      <c r="I60" s="58">
        <f t="shared" si="14"/>
        <v>-7.8376544340201859E-2</v>
      </c>
      <c r="J60" s="58">
        <f t="shared" si="14"/>
        <v>-1.0853711592013524E-2</v>
      </c>
      <c r="K60" s="58">
        <f t="shared" si="14"/>
        <v>8.4904425944176878E-3</v>
      </c>
      <c r="L60" s="58">
        <f t="shared" si="14"/>
        <v>4.6307970371385697E-2</v>
      </c>
      <c r="M60" s="58">
        <f t="shared" si="14"/>
        <v>-3.1893306897566531E-2</v>
      </c>
      <c r="N60" s="58">
        <f t="shared" si="14"/>
        <v>1.2937749162961157E-2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387</v>
      </c>
      <c r="B62" s="19">
        <v>2024</v>
      </c>
      <c r="C62" s="7">
        <v>9327265837</v>
      </c>
      <c r="D62" s="7">
        <v>6951240103</v>
      </c>
      <c r="E62" s="7">
        <v>267544577</v>
      </c>
      <c r="F62" s="7">
        <v>172304652</v>
      </c>
      <c r="G62" s="7">
        <v>395026179</v>
      </c>
      <c r="H62" s="7">
        <v>377779346</v>
      </c>
      <c r="I62" s="7">
        <v>35199590</v>
      </c>
      <c r="J62" s="7">
        <v>197682674</v>
      </c>
      <c r="K62" s="7">
        <v>1445537018</v>
      </c>
      <c r="L62" s="7">
        <v>5505703085</v>
      </c>
      <c r="M62" s="20">
        <v>4.9749999999999996</v>
      </c>
      <c r="N62" s="7">
        <v>27390872.847874995</v>
      </c>
    </row>
    <row r="63" spans="1:14" s="21" customFormat="1" x14ac:dyDescent="0.2">
      <c r="A63" s="8" t="s">
        <v>387</v>
      </c>
      <c r="B63" s="19">
        <v>2025</v>
      </c>
      <c r="C63" s="7">
        <v>9524802592</v>
      </c>
      <c r="D63" s="7">
        <v>7393751258</v>
      </c>
      <c r="E63" s="7">
        <v>283621270</v>
      </c>
      <c r="F63" s="7">
        <v>202891999</v>
      </c>
      <c r="G63" s="7">
        <v>395610827</v>
      </c>
      <c r="H63" s="7">
        <v>390900353</v>
      </c>
      <c r="I63" s="7">
        <v>34743233</v>
      </c>
      <c r="J63" s="7">
        <v>222769373</v>
      </c>
      <c r="K63" s="7">
        <v>1530537055</v>
      </c>
      <c r="L63" s="7">
        <v>5863214203</v>
      </c>
      <c r="M63" s="20">
        <v>4.9749999999999996</v>
      </c>
      <c r="N63" s="7">
        <v>29169490.659924999</v>
      </c>
    </row>
    <row r="64" spans="1:14" s="44" customFormat="1" x14ac:dyDescent="0.2">
      <c r="A64" s="44" t="s">
        <v>9</v>
      </c>
      <c r="B64" s="45"/>
      <c r="C64" s="58">
        <f>(C63-C62)/C62</f>
        <v>2.1178420177154E-2</v>
      </c>
      <c r="D64" s="58">
        <f t="shared" ref="D64:N64" si="15">(D63-D62)/D62</f>
        <v>6.365931092051072E-2</v>
      </c>
      <c r="E64" s="58">
        <f t="shared" si="15"/>
        <v>6.0089773376344684E-2</v>
      </c>
      <c r="F64" s="58">
        <f t="shared" si="15"/>
        <v>0.17751898538409747</v>
      </c>
      <c r="G64" s="58">
        <f t="shared" si="15"/>
        <v>1.4800234290294973E-3</v>
      </c>
      <c r="H64" s="58">
        <f t="shared" si="15"/>
        <v>3.4731933174557403E-2</v>
      </c>
      <c r="I64" s="58">
        <f t="shared" si="15"/>
        <v>-1.2964838510903109E-2</v>
      </c>
      <c r="J64" s="58">
        <f t="shared" si="15"/>
        <v>0.12690388334184513</v>
      </c>
      <c r="K64" s="58">
        <f t="shared" si="15"/>
        <v>5.8801702026007888E-2</v>
      </c>
      <c r="L64" s="58">
        <f t="shared" si="15"/>
        <v>6.4934689081585298E-2</v>
      </c>
      <c r="M64" s="58">
        <f t="shared" si="15"/>
        <v>0</v>
      </c>
      <c r="N64" s="58">
        <f t="shared" si="15"/>
        <v>6.4934689081585437E-2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388</v>
      </c>
      <c r="B66" s="19">
        <v>2024</v>
      </c>
      <c r="C66" s="7">
        <v>1661644076</v>
      </c>
      <c r="D66" s="7">
        <v>1249636653</v>
      </c>
      <c r="E66" s="7">
        <v>26947721</v>
      </c>
      <c r="F66" s="7">
        <v>22385237</v>
      </c>
      <c r="G66" s="7">
        <v>79233639</v>
      </c>
      <c r="H66" s="7">
        <v>71506109</v>
      </c>
      <c r="I66" s="7">
        <v>7587904</v>
      </c>
      <c r="J66" s="7">
        <v>30129240</v>
      </c>
      <c r="K66" s="7">
        <v>237789850</v>
      </c>
      <c r="L66" s="7">
        <v>1011846803</v>
      </c>
      <c r="M66" s="20">
        <v>7.75</v>
      </c>
      <c r="N66" s="7">
        <v>7841812.7232499998</v>
      </c>
    </row>
    <row r="67" spans="1:14" s="21" customFormat="1" x14ac:dyDescent="0.2">
      <c r="A67" s="8" t="s">
        <v>388</v>
      </c>
      <c r="B67" s="19">
        <v>2025</v>
      </c>
      <c r="C67" s="7">
        <v>1665693678</v>
      </c>
      <c r="D67" s="7">
        <v>1309059039</v>
      </c>
      <c r="E67" s="7">
        <v>28449108</v>
      </c>
      <c r="F67" s="7">
        <v>25655381</v>
      </c>
      <c r="G67" s="7">
        <v>79241744</v>
      </c>
      <c r="H67" s="7">
        <v>74576447</v>
      </c>
      <c r="I67" s="7">
        <v>7421429</v>
      </c>
      <c r="J67" s="7">
        <v>32876775</v>
      </c>
      <c r="K67" s="7">
        <v>248220884</v>
      </c>
      <c r="L67" s="7">
        <v>1060838155</v>
      </c>
      <c r="M67" s="20">
        <v>7.75</v>
      </c>
      <c r="N67" s="7">
        <v>8221495.7012499999</v>
      </c>
    </row>
    <row r="68" spans="1:14" s="44" customFormat="1" x14ac:dyDescent="0.2">
      <c r="A68" s="44" t="s">
        <v>9</v>
      </c>
      <c r="B68" s="45"/>
      <c r="C68" s="58">
        <f>(C67-C66)/C66</f>
        <v>2.4371055501539308E-3</v>
      </c>
      <c r="D68" s="58">
        <f t="shared" ref="D68:N68" si="16">(D67-D66)/D66</f>
        <v>4.7551731023049625E-2</v>
      </c>
      <c r="E68" s="58">
        <f t="shared" si="16"/>
        <v>5.5714804231496981E-2</v>
      </c>
      <c r="F68" s="58">
        <f t="shared" si="16"/>
        <v>0.14608485047533784</v>
      </c>
      <c r="G68" s="58">
        <f t="shared" si="16"/>
        <v>1.0229241143398702E-4</v>
      </c>
      <c r="H68" s="58">
        <f t="shared" si="16"/>
        <v>4.2938121552663425E-2</v>
      </c>
      <c r="I68" s="58">
        <f t="shared" si="16"/>
        <v>-2.1939523747269339E-2</v>
      </c>
      <c r="J68" s="58">
        <f t="shared" si="16"/>
        <v>9.119164638736324E-2</v>
      </c>
      <c r="K68" s="58">
        <f t="shared" si="16"/>
        <v>4.386660742668369E-2</v>
      </c>
      <c r="L68" s="58">
        <f t="shared" si="16"/>
        <v>4.8417756378482127E-2</v>
      </c>
      <c r="M68" s="58">
        <f t="shared" si="16"/>
        <v>0</v>
      </c>
      <c r="N68" s="58">
        <f t="shared" si="16"/>
        <v>4.8417756378482148E-2</v>
      </c>
    </row>
    <row r="70" spans="1:14" ht="15" x14ac:dyDescent="0.25">
      <c r="A70" s="1" t="s">
        <v>10</v>
      </c>
      <c r="B70" s="19">
        <v>2024</v>
      </c>
      <c r="C70" s="13">
        <f>C2+C6+C10+C14+C18+C22+C26+C30+C34+C38+C42+C46+C50+C54+C58+C62+C66</f>
        <v>81627354335</v>
      </c>
      <c r="D70" s="13">
        <f t="shared" ref="D70:N70" si="17">D2+D6+D10+D14+D18+D22+D26+D30+D34+D38+D42+D46+D50+D54+D58+D62+D66</f>
        <v>61992488787</v>
      </c>
      <c r="E70" s="13">
        <f t="shared" si="17"/>
        <v>2929807811</v>
      </c>
      <c r="F70" s="13">
        <f t="shared" si="17"/>
        <v>3004737417</v>
      </c>
      <c r="G70" s="13">
        <f t="shared" si="17"/>
        <v>2877725825</v>
      </c>
      <c r="H70" s="13">
        <f t="shared" si="17"/>
        <v>2664680705</v>
      </c>
      <c r="I70" s="13">
        <f t="shared" si="17"/>
        <v>291561064</v>
      </c>
      <c r="J70" s="13">
        <f t="shared" si="17"/>
        <v>1541693985</v>
      </c>
      <c r="K70" s="13">
        <f t="shared" si="17"/>
        <v>13310206807</v>
      </c>
      <c r="L70" s="13">
        <f t="shared" si="17"/>
        <v>48682281980</v>
      </c>
      <c r="M70" s="13"/>
      <c r="N70" s="13">
        <f t="shared" si="17"/>
        <v>264487312.68454179</v>
      </c>
    </row>
    <row r="71" spans="1:14" ht="15" x14ac:dyDescent="0.25">
      <c r="A71" s="1"/>
      <c r="B71" s="19">
        <v>2025</v>
      </c>
      <c r="C71" s="13">
        <f>C3+C7+C11+C15+C19+C23+C27+C31+C35+C39+C43+C47+C51+C55+C59+C63+C67</f>
        <v>84833562221</v>
      </c>
      <c r="D71" s="13">
        <f t="shared" ref="D71:N71" si="18">D3+D7+D11+D15+D19+D23+D27+D31+D35+D39+D43+D47+D51+D55+D59+D63+D67</f>
        <v>66955472073</v>
      </c>
      <c r="E71" s="13">
        <f t="shared" si="18"/>
        <v>3154697982</v>
      </c>
      <c r="F71" s="13">
        <f t="shared" si="18"/>
        <v>3366707065</v>
      </c>
      <c r="G71" s="13">
        <f t="shared" si="18"/>
        <v>2919716399</v>
      </c>
      <c r="H71" s="13">
        <f t="shared" si="18"/>
        <v>2810497266</v>
      </c>
      <c r="I71" s="13">
        <f t="shared" si="18"/>
        <v>290715204</v>
      </c>
      <c r="J71" s="13">
        <f t="shared" si="18"/>
        <v>1793407058</v>
      </c>
      <c r="K71" s="13">
        <f t="shared" si="18"/>
        <v>14335740974</v>
      </c>
      <c r="L71" s="13">
        <f t="shared" si="18"/>
        <v>52619731099</v>
      </c>
      <c r="M71" s="13"/>
      <c r="N71" s="13">
        <f t="shared" si="18"/>
        <v>286933156.83953953</v>
      </c>
    </row>
    <row r="72" spans="1:14" s="44" customFormat="1" ht="15" x14ac:dyDescent="0.25">
      <c r="A72" s="48" t="s">
        <v>9</v>
      </c>
      <c r="B72" s="49"/>
      <c r="C72" s="58">
        <f t="shared" ref="C72:L72" si="19">(C71-C70)/C70</f>
        <v>3.9278596153461867E-2</v>
      </c>
      <c r="D72" s="58">
        <f t="shared" si="19"/>
        <v>8.0057816408247703E-2</v>
      </c>
      <c r="E72" s="58">
        <f t="shared" si="19"/>
        <v>7.6759359489604426E-2</v>
      </c>
      <c r="F72" s="58">
        <f t="shared" si="19"/>
        <v>0.12046631627511696</v>
      </c>
      <c r="G72" s="58">
        <f t="shared" si="19"/>
        <v>1.4591582573715131E-2</v>
      </c>
      <c r="H72" s="58">
        <f t="shared" si="19"/>
        <v>5.4721963770890142E-2</v>
      </c>
      <c r="I72" s="58">
        <f t="shared" si="19"/>
        <v>-2.901141834219675E-3</v>
      </c>
      <c r="J72" s="58">
        <f t="shared" si="19"/>
        <v>0.16327045149624814</v>
      </c>
      <c r="K72" s="58">
        <f t="shared" si="19"/>
        <v>7.7048702688876258E-2</v>
      </c>
      <c r="L72" s="58">
        <f t="shared" si="19"/>
        <v>8.0880537206896155E-2</v>
      </c>
      <c r="M72" s="58"/>
      <c r="N72" s="58">
        <f t="shared" ref="N72" si="20">(N71-N70)/N70</f>
        <v>8.4865485331499624E-2</v>
      </c>
    </row>
    <row r="74" spans="1:14" ht="15" x14ac:dyDescent="0.25">
      <c r="K74" s="15" t="s">
        <v>465</v>
      </c>
      <c r="L74" s="16">
        <v>2024</v>
      </c>
      <c r="M74" s="23">
        <f>(M2+M6+M10+M14+M18+M22+M26+M30+M34+M38+M42+M46+M50+M54+M58+M62+M66)/17</f>
        <v>5.7494705882352939</v>
      </c>
    </row>
    <row r="75" spans="1:14" ht="15" x14ac:dyDescent="0.25">
      <c r="K75" s="15"/>
      <c r="L75" s="16">
        <v>2025</v>
      </c>
      <c r="M75" s="23">
        <f>(M3+M7+M11+M15+M19+M23+M27+M31+M35+M39+M43+M47+M51+M55+M59+M63+M67)/17</f>
        <v>5.7406411764705876</v>
      </c>
    </row>
    <row r="76" spans="1:14" s="44" customFormat="1" ht="15" x14ac:dyDescent="0.25">
      <c r="B76" s="49"/>
      <c r="J76" s="46"/>
      <c r="K76" s="48" t="s">
        <v>466</v>
      </c>
      <c r="L76" s="48"/>
      <c r="M76" s="58">
        <f t="shared" ref="M76" si="21">(M75-M74)/M74</f>
        <v>-1.5356912656920559E-3</v>
      </c>
    </row>
    <row r="80" spans="1:14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45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10" sqref="M10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389</v>
      </c>
      <c r="B2" s="19">
        <v>2024</v>
      </c>
      <c r="C2" s="7">
        <v>76683317</v>
      </c>
      <c r="D2" s="7">
        <v>53764495</v>
      </c>
      <c r="E2" s="7">
        <v>7035501</v>
      </c>
      <c r="F2" s="7">
        <v>401754</v>
      </c>
      <c r="G2" s="7">
        <v>2671875</v>
      </c>
      <c r="H2" s="7">
        <v>2066439</v>
      </c>
      <c r="I2" s="7">
        <v>0</v>
      </c>
      <c r="J2" s="7">
        <v>728432</v>
      </c>
      <c r="K2" s="7">
        <v>12904001</v>
      </c>
      <c r="L2" s="7">
        <v>40860494</v>
      </c>
      <c r="M2" s="20">
        <v>5.6186999999999996</v>
      </c>
      <c r="N2" s="7">
        <v>229582.85763779999</v>
      </c>
    </row>
    <row r="3" spans="1:17" s="21" customFormat="1" x14ac:dyDescent="0.2">
      <c r="A3" s="8" t="s">
        <v>389</v>
      </c>
      <c r="B3" s="19">
        <v>2025</v>
      </c>
      <c r="C3" s="7">
        <v>80152038</v>
      </c>
      <c r="D3" s="7">
        <v>57936570</v>
      </c>
      <c r="E3" s="7">
        <v>6571827</v>
      </c>
      <c r="F3" s="7">
        <v>401539</v>
      </c>
      <c r="G3" s="7">
        <v>2613982</v>
      </c>
      <c r="H3" s="7">
        <v>2154255</v>
      </c>
      <c r="I3" s="7">
        <v>0</v>
      </c>
      <c r="J3" s="7">
        <v>661491</v>
      </c>
      <c r="K3" s="7">
        <v>12403094</v>
      </c>
      <c r="L3" s="7">
        <v>45533476</v>
      </c>
      <c r="M3" s="20">
        <v>5.24</v>
      </c>
      <c r="N3" s="7">
        <v>238595.41424000001</v>
      </c>
    </row>
    <row r="4" spans="1:17" s="44" customFormat="1" x14ac:dyDescent="0.2">
      <c r="A4" s="44" t="s">
        <v>9</v>
      </c>
      <c r="B4" s="45"/>
      <c r="C4" s="58">
        <f>(C3-C2)/C2</f>
        <v>4.5234363036225987E-2</v>
      </c>
      <c r="D4" s="58">
        <f t="shared" ref="D4:N4" si="0">(D3-D2)/D2</f>
        <v>7.7599073514965589E-2</v>
      </c>
      <c r="E4" s="58">
        <f t="shared" si="0"/>
        <v>-6.5904901441986866E-2</v>
      </c>
      <c r="F4" s="58">
        <f t="shared" si="0"/>
        <v>-5.3515335254907231E-4</v>
      </c>
      <c r="G4" s="58">
        <f t="shared" si="0"/>
        <v>-2.1667555555555554E-2</v>
      </c>
      <c r="H4" s="58">
        <f t="shared" si="0"/>
        <v>4.2496294349845316E-2</v>
      </c>
      <c r="I4" s="58" t="e">
        <f t="shared" si="0"/>
        <v>#DIV/0!</v>
      </c>
      <c r="J4" s="58">
        <f t="shared" si="0"/>
        <v>-9.1897390559448233E-2</v>
      </c>
      <c r="K4" s="58">
        <f t="shared" si="0"/>
        <v>-3.8817960413983228E-2</v>
      </c>
      <c r="L4" s="58">
        <f t="shared" si="0"/>
        <v>0.11436430504242068</v>
      </c>
      <c r="M4" s="58">
        <f t="shared" si="0"/>
        <v>-6.7399932368697277E-2</v>
      </c>
      <c r="N4" s="58">
        <f t="shared" si="0"/>
        <v>3.9256226248471186E-2</v>
      </c>
    </row>
    <row r="6" spans="1:17" ht="15" x14ac:dyDescent="0.25">
      <c r="A6" s="1" t="s">
        <v>10</v>
      </c>
      <c r="B6" s="19">
        <v>2024</v>
      </c>
      <c r="C6" s="13">
        <f>C2</f>
        <v>76683317</v>
      </c>
      <c r="D6" s="13">
        <f t="shared" ref="D6:N6" si="1">D2</f>
        <v>53764495</v>
      </c>
      <c r="E6" s="13">
        <f t="shared" si="1"/>
        <v>7035501</v>
      </c>
      <c r="F6" s="13">
        <f t="shared" si="1"/>
        <v>401754</v>
      </c>
      <c r="G6" s="13">
        <f t="shared" si="1"/>
        <v>2671875</v>
      </c>
      <c r="H6" s="13">
        <f t="shared" si="1"/>
        <v>2066439</v>
      </c>
      <c r="I6" s="13">
        <f t="shared" si="1"/>
        <v>0</v>
      </c>
      <c r="J6" s="13">
        <f t="shared" si="1"/>
        <v>728432</v>
      </c>
      <c r="K6" s="13">
        <f t="shared" si="1"/>
        <v>12904001</v>
      </c>
      <c r="L6" s="13">
        <f t="shared" si="1"/>
        <v>40860494</v>
      </c>
      <c r="M6" s="13"/>
      <c r="N6" s="13">
        <f t="shared" si="1"/>
        <v>229582.85763779999</v>
      </c>
    </row>
    <row r="7" spans="1:17" ht="15" x14ac:dyDescent="0.25">
      <c r="A7" s="1"/>
      <c r="B7" s="19">
        <v>2025</v>
      </c>
      <c r="C7" s="13">
        <f>C3</f>
        <v>80152038</v>
      </c>
      <c r="D7" s="13">
        <f t="shared" ref="D7:N7" si="2">D3</f>
        <v>57936570</v>
      </c>
      <c r="E7" s="13">
        <f t="shared" si="2"/>
        <v>6571827</v>
      </c>
      <c r="F7" s="13">
        <f t="shared" si="2"/>
        <v>401539</v>
      </c>
      <c r="G7" s="13">
        <f t="shared" si="2"/>
        <v>2613982</v>
      </c>
      <c r="H7" s="13">
        <f t="shared" si="2"/>
        <v>2154255</v>
      </c>
      <c r="I7" s="13">
        <f t="shared" si="2"/>
        <v>0</v>
      </c>
      <c r="J7" s="13">
        <f t="shared" si="2"/>
        <v>661491</v>
      </c>
      <c r="K7" s="13">
        <f t="shared" si="2"/>
        <v>12403094</v>
      </c>
      <c r="L7" s="13">
        <f t="shared" si="2"/>
        <v>45533476</v>
      </c>
      <c r="M7" s="13"/>
      <c r="N7" s="13">
        <f t="shared" si="2"/>
        <v>238595.41424000001</v>
      </c>
    </row>
    <row r="8" spans="1:17" s="44" customFormat="1" ht="15" x14ac:dyDescent="0.25">
      <c r="A8" s="48" t="s">
        <v>9</v>
      </c>
      <c r="B8" s="49"/>
      <c r="C8" s="58">
        <f t="shared" ref="C8:L8" si="3">(C7-C6)/C6</f>
        <v>4.5234363036225987E-2</v>
      </c>
      <c r="D8" s="58">
        <f t="shared" si="3"/>
        <v>7.7599073514965589E-2</v>
      </c>
      <c r="E8" s="58">
        <f t="shared" si="3"/>
        <v>-6.5904901441986866E-2</v>
      </c>
      <c r="F8" s="58">
        <f t="shared" si="3"/>
        <v>-5.3515335254907231E-4</v>
      </c>
      <c r="G8" s="58">
        <f t="shared" si="3"/>
        <v>-2.1667555555555554E-2</v>
      </c>
      <c r="H8" s="58">
        <f t="shared" si="3"/>
        <v>4.2496294349845316E-2</v>
      </c>
      <c r="I8" s="58" t="e">
        <f t="shared" si="3"/>
        <v>#DIV/0!</v>
      </c>
      <c r="J8" s="58">
        <f t="shared" si="3"/>
        <v>-9.1897390559448233E-2</v>
      </c>
      <c r="K8" s="58">
        <f t="shared" si="3"/>
        <v>-3.8817960413983228E-2</v>
      </c>
      <c r="L8" s="58">
        <f t="shared" si="3"/>
        <v>0.11436430504242068</v>
      </c>
      <c r="M8" s="58"/>
      <c r="N8" s="58">
        <f t="shared" ref="N8" si="4">(N7-N6)/N6</f>
        <v>3.9256226248471186E-2</v>
      </c>
    </row>
    <row r="10" spans="1:17" ht="15" x14ac:dyDescent="0.25">
      <c r="K10" s="15" t="s">
        <v>465</v>
      </c>
      <c r="L10" s="16">
        <v>2024</v>
      </c>
      <c r="M10" s="23">
        <f>M2</f>
        <v>5.6186999999999996</v>
      </c>
    </row>
    <row r="11" spans="1:17" ht="15" x14ac:dyDescent="0.25">
      <c r="K11" s="15"/>
      <c r="L11" s="16">
        <v>2025</v>
      </c>
      <c r="M11" s="23">
        <f>M3</f>
        <v>5.24</v>
      </c>
    </row>
    <row r="12" spans="1:17" s="44" customFormat="1" ht="15" x14ac:dyDescent="0.25">
      <c r="B12" s="49"/>
      <c r="J12" s="46"/>
      <c r="K12" s="48" t="s">
        <v>466</v>
      </c>
      <c r="L12" s="48"/>
      <c r="M12" s="58">
        <f t="shared" ref="M12" si="5">(M11-M10)/M10</f>
        <v>-6.7399932368697277E-2</v>
      </c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7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14" sqref="M14"/>
    </sheetView>
  </sheetViews>
  <sheetFormatPr defaultRowHeight="14.25" x14ac:dyDescent="0.2"/>
  <cols>
    <col min="1" max="1" width="18.42578125" style="2" bestFit="1" customWidth="1"/>
    <col min="2" max="2" width="5.85546875" style="12" bestFit="1" customWidth="1"/>
    <col min="3" max="3" width="14.5703125" style="13" bestFit="1" customWidth="1"/>
    <col min="4" max="4" width="16.5703125" style="13" bestFit="1" customWidth="1"/>
    <col min="5" max="6" width="16.7109375" style="13" bestFit="1" customWidth="1"/>
    <col min="7" max="7" width="16.7109375" style="13" customWidth="1"/>
    <col min="8" max="8" width="16.7109375" style="13" bestFit="1" customWidth="1"/>
    <col min="9" max="9" width="12.140625" style="13" bestFit="1" customWidth="1"/>
    <col min="10" max="10" width="18.140625" style="14" bestFit="1" customWidth="1"/>
    <col min="11" max="11" width="23.7109375" style="13" bestFit="1" customWidth="1"/>
    <col min="12" max="12" width="14.5703125" style="13" bestFit="1" customWidth="1"/>
    <col min="13" max="13" width="16.5703125" style="18" bestFit="1" customWidth="1"/>
    <col min="14" max="14" width="13.5703125" style="13" bestFit="1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51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390</v>
      </c>
      <c r="B2" s="19">
        <v>2024</v>
      </c>
      <c r="C2" s="7">
        <v>749768002</v>
      </c>
      <c r="D2" s="7">
        <v>574091155</v>
      </c>
      <c r="E2" s="7">
        <v>38951245</v>
      </c>
      <c r="F2" s="7">
        <v>35744706</v>
      </c>
      <c r="G2" s="7">
        <v>26457624</v>
      </c>
      <c r="H2" s="7">
        <v>18443440</v>
      </c>
      <c r="I2" s="7">
        <v>3051627</v>
      </c>
      <c r="J2" s="7">
        <v>11547279</v>
      </c>
      <c r="K2" s="7">
        <v>134195921</v>
      </c>
      <c r="L2" s="7">
        <v>439895234</v>
      </c>
      <c r="M2" s="20">
        <v>5.5</v>
      </c>
      <c r="N2" s="7">
        <v>2419423.787</v>
      </c>
    </row>
    <row r="3" spans="1:17" s="21" customFormat="1" x14ac:dyDescent="0.2">
      <c r="A3" s="8" t="s">
        <v>390</v>
      </c>
      <c r="B3" s="19">
        <v>2025</v>
      </c>
      <c r="C3" s="7">
        <v>899638805</v>
      </c>
      <c r="D3" s="7">
        <v>621616326</v>
      </c>
      <c r="E3" s="7">
        <v>42036178</v>
      </c>
      <c r="F3" s="7">
        <v>37759769</v>
      </c>
      <c r="G3" s="7">
        <v>26750850</v>
      </c>
      <c r="H3" s="7">
        <v>19776205</v>
      </c>
      <c r="I3" s="7">
        <v>3266523</v>
      </c>
      <c r="J3" s="7">
        <v>11144795</v>
      </c>
      <c r="K3" s="7">
        <v>140734320</v>
      </c>
      <c r="L3" s="7">
        <v>480882006</v>
      </c>
      <c r="M3" s="20">
        <v>5.5</v>
      </c>
      <c r="N3" s="7">
        <v>2644851.0329999998</v>
      </c>
    </row>
    <row r="4" spans="1:17" s="44" customFormat="1" x14ac:dyDescent="0.2">
      <c r="A4" s="44" t="s">
        <v>9</v>
      </c>
      <c r="B4" s="45"/>
      <c r="C4" s="58">
        <f>(C3-C2)/C2</f>
        <v>0.19988956930706681</v>
      </c>
      <c r="D4" s="58">
        <f t="shared" ref="D4:N4" si="0">(D3-D2)/D2</f>
        <v>8.278331861775505E-2</v>
      </c>
      <c r="E4" s="58">
        <f t="shared" si="0"/>
        <v>7.9199856127833659E-2</v>
      </c>
      <c r="F4" s="58">
        <f t="shared" si="0"/>
        <v>5.6373746646566344E-2</v>
      </c>
      <c r="G4" s="58">
        <f t="shared" si="0"/>
        <v>1.1082854605538275E-2</v>
      </c>
      <c r="H4" s="58">
        <f t="shared" si="0"/>
        <v>7.2262278620474268E-2</v>
      </c>
      <c r="I4" s="58">
        <f t="shared" si="0"/>
        <v>7.0420139813941879E-2</v>
      </c>
      <c r="J4" s="58">
        <f t="shared" si="0"/>
        <v>-3.4855310935156238E-2</v>
      </c>
      <c r="K4" s="58">
        <f t="shared" si="0"/>
        <v>4.8722784949626001E-2</v>
      </c>
      <c r="L4" s="58">
        <f t="shared" si="0"/>
        <v>9.317393968401122E-2</v>
      </c>
      <c r="M4" s="58">
        <f t="shared" si="0"/>
        <v>0</v>
      </c>
      <c r="N4" s="58">
        <f t="shared" si="0"/>
        <v>9.3173939684011137E-2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391</v>
      </c>
      <c r="B6" s="19">
        <v>2024</v>
      </c>
      <c r="C6" s="7">
        <v>1785836733</v>
      </c>
      <c r="D6" s="7">
        <v>1513899788</v>
      </c>
      <c r="E6" s="7">
        <v>25286362</v>
      </c>
      <c r="F6" s="7">
        <v>7911421</v>
      </c>
      <c r="G6" s="7">
        <v>60890921</v>
      </c>
      <c r="H6" s="7">
        <v>53895457</v>
      </c>
      <c r="I6" s="7">
        <v>3211829</v>
      </c>
      <c r="J6" s="7">
        <v>66709937</v>
      </c>
      <c r="K6" s="7">
        <v>217905927</v>
      </c>
      <c r="L6" s="7">
        <v>1295993861</v>
      </c>
      <c r="M6" s="20">
        <v>4.7302</v>
      </c>
      <c r="N6" s="7">
        <v>6130310.1613022005</v>
      </c>
    </row>
    <row r="7" spans="1:17" s="21" customFormat="1" x14ac:dyDescent="0.2">
      <c r="A7" s="8" t="s">
        <v>391</v>
      </c>
      <c r="B7" s="19">
        <v>2025</v>
      </c>
      <c r="C7" s="7">
        <v>2221747824</v>
      </c>
      <c r="D7" s="7">
        <v>1884473608</v>
      </c>
      <c r="E7" s="7">
        <v>83648605</v>
      </c>
      <c r="F7" s="7">
        <v>8608412</v>
      </c>
      <c r="G7" s="7">
        <v>69496596</v>
      </c>
      <c r="H7" s="7">
        <v>63035676</v>
      </c>
      <c r="I7" s="7">
        <v>3584285</v>
      </c>
      <c r="J7" s="7">
        <v>88166755</v>
      </c>
      <c r="K7" s="7">
        <v>316540329</v>
      </c>
      <c r="L7" s="7">
        <v>1567933279</v>
      </c>
      <c r="M7" s="20">
        <v>4.7302</v>
      </c>
      <c r="N7" s="7">
        <v>7416637.9963258002</v>
      </c>
    </row>
    <row r="8" spans="1:17" s="44" customFormat="1" x14ac:dyDescent="0.2">
      <c r="A8" s="44" t="s">
        <v>9</v>
      </c>
      <c r="B8" s="45"/>
      <c r="C8" s="58">
        <f>(C7-C6)/C6</f>
        <v>0.24409347335336729</v>
      </c>
      <c r="D8" s="58">
        <f t="shared" ref="D8:N8" si="1">(D7-D6)/D6</f>
        <v>0.24478094450991494</v>
      </c>
      <c r="E8" s="58">
        <f t="shared" si="1"/>
        <v>2.3080521824373155</v>
      </c>
      <c r="F8" s="58">
        <f t="shared" si="1"/>
        <v>8.8099343973731148E-2</v>
      </c>
      <c r="G8" s="58">
        <f t="shared" si="1"/>
        <v>0.14132936172865573</v>
      </c>
      <c r="H8" s="58">
        <f t="shared" si="1"/>
        <v>0.16959164109138178</v>
      </c>
      <c r="I8" s="58">
        <f t="shared" si="1"/>
        <v>0.11596383244562522</v>
      </c>
      <c r="J8" s="58">
        <f t="shared" si="1"/>
        <v>0.32164350567442451</v>
      </c>
      <c r="K8" s="58">
        <f t="shared" si="1"/>
        <v>0.45264671483671942</v>
      </c>
      <c r="L8" s="58">
        <f t="shared" si="1"/>
        <v>0.20983079178335706</v>
      </c>
      <c r="M8" s="58">
        <f t="shared" si="1"/>
        <v>0</v>
      </c>
      <c r="N8" s="58">
        <f t="shared" si="1"/>
        <v>0.20983079178335701</v>
      </c>
    </row>
    <row r="10" spans="1:17" ht="15" x14ac:dyDescent="0.25">
      <c r="A10" s="1" t="s">
        <v>10</v>
      </c>
      <c r="B10" s="19">
        <v>2024</v>
      </c>
      <c r="C10" s="13">
        <f>C2+C6</f>
        <v>2535604735</v>
      </c>
      <c r="D10" s="13">
        <f t="shared" ref="D10:N10" si="2">D2+D6</f>
        <v>2087990943</v>
      </c>
      <c r="E10" s="13">
        <f t="shared" si="2"/>
        <v>64237607</v>
      </c>
      <c r="F10" s="13">
        <f t="shared" si="2"/>
        <v>43656127</v>
      </c>
      <c r="G10" s="13">
        <f t="shared" si="2"/>
        <v>87348545</v>
      </c>
      <c r="H10" s="13">
        <f t="shared" si="2"/>
        <v>72338897</v>
      </c>
      <c r="I10" s="13">
        <f t="shared" si="2"/>
        <v>6263456</v>
      </c>
      <c r="J10" s="13">
        <f t="shared" si="2"/>
        <v>78257216</v>
      </c>
      <c r="K10" s="13">
        <f t="shared" si="2"/>
        <v>352101848</v>
      </c>
      <c r="L10" s="13">
        <f t="shared" si="2"/>
        <v>1735889095</v>
      </c>
      <c r="M10" s="13"/>
      <c r="N10" s="13">
        <f t="shared" si="2"/>
        <v>8549733.9483022001</v>
      </c>
    </row>
    <row r="11" spans="1:17" ht="15" x14ac:dyDescent="0.25">
      <c r="A11" s="1"/>
      <c r="B11" s="19">
        <v>2025</v>
      </c>
      <c r="C11" s="13">
        <f>C3+C7</f>
        <v>3121386629</v>
      </c>
      <c r="D11" s="13">
        <f t="shared" ref="D11:N11" si="3">D3+D7</f>
        <v>2506089934</v>
      </c>
      <c r="E11" s="13">
        <f t="shared" si="3"/>
        <v>125684783</v>
      </c>
      <c r="F11" s="13">
        <f t="shared" si="3"/>
        <v>46368181</v>
      </c>
      <c r="G11" s="13">
        <f t="shared" si="3"/>
        <v>96247446</v>
      </c>
      <c r="H11" s="13">
        <f t="shared" si="3"/>
        <v>82811881</v>
      </c>
      <c r="I11" s="13">
        <f t="shared" si="3"/>
        <v>6850808</v>
      </c>
      <c r="J11" s="13">
        <f t="shared" si="3"/>
        <v>99311550</v>
      </c>
      <c r="K11" s="13">
        <f t="shared" si="3"/>
        <v>457274649</v>
      </c>
      <c r="L11" s="13">
        <f t="shared" si="3"/>
        <v>2048815285</v>
      </c>
      <c r="M11" s="13"/>
      <c r="N11" s="13">
        <f t="shared" si="3"/>
        <v>10061489.0293258</v>
      </c>
    </row>
    <row r="12" spans="1:17" s="44" customFormat="1" ht="15" x14ac:dyDescent="0.25">
      <c r="A12" s="48" t="s">
        <v>9</v>
      </c>
      <c r="B12" s="49"/>
      <c r="C12" s="58">
        <f t="shared" ref="C12:L12" si="4">(C11-C10)/C10</f>
        <v>0.23102255880587791</v>
      </c>
      <c r="D12" s="58">
        <f t="shared" si="4"/>
        <v>0.20023984893309951</v>
      </c>
      <c r="E12" s="58">
        <f t="shared" si="4"/>
        <v>0.95656078844904668</v>
      </c>
      <c r="F12" s="58">
        <f t="shared" si="4"/>
        <v>6.2123101300305454E-2</v>
      </c>
      <c r="G12" s="58">
        <f t="shared" si="4"/>
        <v>0.10187806791744498</v>
      </c>
      <c r="H12" s="58">
        <f t="shared" si="4"/>
        <v>0.14477666144121606</v>
      </c>
      <c r="I12" s="58">
        <f t="shared" si="4"/>
        <v>9.3774427408766028E-2</v>
      </c>
      <c r="J12" s="58">
        <f t="shared" si="4"/>
        <v>0.26904016110156537</v>
      </c>
      <c r="K12" s="58">
        <f t="shared" si="4"/>
        <v>0.2986999403649821</v>
      </c>
      <c r="L12" s="58">
        <f t="shared" si="4"/>
        <v>0.18026853841143578</v>
      </c>
      <c r="M12" s="58"/>
      <c r="N12" s="58">
        <f t="shared" ref="N12" si="5">(N11-N10)/N10</f>
        <v>0.17681896187235197</v>
      </c>
    </row>
    <row r="14" spans="1:17" ht="15" x14ac:dyDescent="0.25">
      <c r="K14" s="15" t="s">
        <v>465</v>
      </c>
      <c r="L14" s="16">
        <v>2024</v>
      </c>
      <c r="M14" s="23">
        <f>(M2+M6)/2</f>
        <v>5.1151</v>
      </c>
    </row>
    <row r="15" spans="1:17" ht="15" x14ac:dyDescent="0.25">
      <c r="K15" s="15"/>
      <c r="L15" s="16">
        <v>2025</v>
      </c>
      <c r="M15" s="23">
        <f>(M3+M7)/2</f>
        <v>5.1151</v>
      </c>
    </row>
    <row r="16" spans="1:17" s="44" customFormat="1" ht="15" x14ac:dyDescent="0.25">
      <c r="B16" s="49"/>
      <c r="J16" s="46"/>
      <c r="K16" s="48" t="s">
        <v>466</v>
      </c>
      <c r="L16" s="48"/>
      <c r="M16" s="58">
        <f t="shared" ref="M16" si="6">(M15-M14)/M14</f>
        <v>0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pane="topRight"/>
      <selection pane="bottomLeft"/>
      <selection pane="bottomRight" activeCell="M16" sqref="M1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23.42578125" style="2" bestFit="1" customWidth="1"/>
    <col min="17" max="17" width="32" style="2" bestFit="1" customWidth="1"/>
    <col min="18" max="16384" width="9.140625" style="2"/>
  </cols>
  <sheetData>
    <row r="1" spans="1:17" s="37" customFormat="1" ht="38.25" x14ac:dyDescent="0.25">
      <c r="A1" s="33" t="s">
        <v>11</v>
      </c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P1"/>
      <c r="Q1"/>
    </row>
    <row r="2" spans="1:17" s="21" customFormat="1" x14ac:dyDescent="0.2">
      <c r="A2" s="8" t="s">
        <v>392</v>
      </c>
      <c r="B2" s="19">
        <v>2024</v>
      </c>
      <c r="C2" s="7">
        <v>331223694</v>
      </c>
      <c r="D2" s="7">
        <v>285691976</v>
      </c>
      <c r="E2" s="7">
        <v>34236951</v>
      </c>
      <c r="F2" s="7">
        <v>21326260</v>
      </c>
      <c r="G2" s="7">
        <v>17719210</v>
      </c>
      <c r="H2" s="7">
        <v>11718809</v>
      </c>
      <c r="I2" s="7">
        <v>0</v>
      </c>
      <c r="J2" s="7">
        <v>7392951</v>
      </c>
      <c r="K2" s="7">
        <v>92394181</v>
      </c>
      <c r="L2" s="7">
        <v>193297795</v>
      </c>
      <c r="M2" s="20">
        <v>7</v>
      </c>
      <c r="N2" s="7">
        <v>1353084.5649999999</v>
      </c>
    </row>
    <row r="3" spans="1:17" s="21" customFormat="1" x14ac:dyDescent="0.2">
      <c r="A3" s="8" t="s">
        <v>392</v>
      </c>
      <c r="B3" s="19">
        <v>2025</v>
      </c>
      <c r="C3" s="7">
        <v>355566165</v>
      </c>
      <c r="D3" s="7">
        <v>310756729</v>
      </c>
      <c r="E3" s="7">
        <v>37323109</v>
      </c>
      <c r="F3" s="7">
        <v>22259801</v>
      </c>
      <c r="G3" s="7">
        <v>17451029</v>
      </c>
      <c r="H3" s="7">
        <v>12390796</v>
      </c>
      <c r="I3" s="7">
        <v>0</v>
      </c>
      <c r="J3" s="7">
        <v>8180584</v>
      </c>
      <c r="K3" s="7">
        <v>97605319</v>
      </c>
      <c r="L3" s="7">
        <v>213151410</v>
      </c>
      <c r="M3" s="20">
        <v>7</v>
      </c>
      <c r="N3" s="7">
        <v>1492059.87</v>
      </c>
    </row>
    <row r="4" spans="1:17" s="44" customFormat="1" x14ac:dyDescent="0.2">
      <c r="A4" s="44" t="s">
        <v>9</v>
      </c>
      <c r="B4" s="45"/>
      <c r="C4" s="58">
        <f>(C3-C2)/C2</f>
        <v>7.3492541267292308E-2</v>
      </c>
      <c r="D4" s="58">
        <f t="shared" ref="D4:N4" si="0">(D3-D2)/D2</f>
        <v>8.7733486081527187E-2</v>
      </c>
      <c r="E4" s="58">
        <f t="shared" si="0"/>
        <v>9.0141146038384079E-2</v>
      </c>
      <c r="F4" s="58">
        <f t="shared" si="0"/>
        <v>4.3774248274193413E-2</v>
      </c>
      <c r="G4" s="58">
        <f t="shared" si="0"/>
        <v>-1.5135042702242368E-2</v>
      </c>
      <c r="H4" s="58">
        <f t="shared" si="0"/>
        <v>5.734260196577997E-2</v>
      </c>
      <c r="I4" s="58" t="e">
        <f t="shared" si="0"/>
        <v>#DIV/0!</v>
      </c>
      <c r="J4" s="58">
        <f t="shared" si="0"/>
        <v>0.1065383768944228</v>
      </c>
      <c r="K4" s="58">
        <f t="shared" si="0"/>
        <v>5.6401149332120822E-2</v>
      </c>
      <c r="L4" s="58">
        <f t="shared" si="0"/>
        <v>0.1027099921134641</v>
      </c>
      <c r="M4" s="58">
        <f t="shared" si="0"/>
        <v>0</v>
      </c>
      <c r="N4" s="58">
        <f t="shared" si="0"/>
        <v>0.10270999211346422</v>
      </c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7" s="21" customFormat="1" x14ac:dyDescent="0.2">
      <c r="A6" s="8" t="s">
        <v>393</v>
      </c>
      <c r="B6" s="19">
        <v>2024</v>
      </c>
      <c r="C6" s="7">
        <v>68514683</v>
      </c>
      <c r="D6" s="7">
        <v>57838530</v>
      </c>
      <c r="E6" s="7">
        <v>19116946</v>
      </c>
      <c r="F6" s="7">
        <v>2939410</v>
      </c>
      <c r="G6" s="7">
        <v>3462488</v>
      </c>
      <c r="H6" s="7">
        <v>1909868</v>
      </c>
      <c r="I6" s="7">
        <v>0</v>
      </c>
      <c r="J6" s="7">
        <v>1128102</v>
      </c>
      <c r="K6" s="7">
        <v>28556814</v>
      </c>
      <c r="L6" s="7">
        <v>29281716</v>
      </c>
      <c r="M6" s="20">
        <v>4.6414</v>
      </c>
      <c r="N6" s="7">
        <v>135908.15664239999</v>
      </c>
    </row>
    <row r="7" spans="1:17" s="21" customFormat="1" x14ac:dyDescent="0.2">
      <c r="A7" s="8" t="s">
        <v>393</v>
      </c>
      <c r="B7" s="19">
        <v>2025</v>
      </c>
      <c r="C7" s="7">
        <v>73045031</v>
      </c>
      <c r="D7" s="7">
        <v>61314850</v>
      </c>
      <c r="E7" s="7">
        <v>19526966</v>
      </c>
      <c r="F7" s="7">
        <v>2998131</v>
      </c>
      <c r="G7" s="7">
        <v>3768866</v>
      </c>
      <c r="H7" s="7">
        <v>2235766</v>
      </c>
      <c r="I7" s="7">
        <v>0</v>
      </c>
      <c r="J7" s="7">
        <v>1606374</v>
      </c>
      <c r="K7" s="7">
        <v>30136103</v>
      </c>
      <c r="L7" s="7">
        <v>31178747</v>
      </c>
      <c r="M7" s="20">
        <v>5.2914000000000003</v>
      </c>
      <c r="N7" s="7">
        <v>164979.22187580002</v>
      </c>
    </row>
    <row r="8" spans="1:17" s="44" customFormat="1" x14ac:dyDescent="0.2">
      <c r="A8" s="44" t="s">
        <v>9</v>
      </c>
      <c r="B8" s="45"/>
      <c r="C8" s="58">
        <f>(C7-C6)/C6</f>
        <v>6.6122293815473104E-2</v>
      </c>
      <c r="D8" s="58">
        <f t="shared" ref="D8:N8" si="1">(D7-D6)/D6</f>
        <v>6.0103878850309649E-2</v>
      </c>
      <c r="E8" s="58">
        <f t="shared" si="1"/>
        <v>2.1447986514163925E-2</v>
      </c>
      <c r="F8" s="58">
        <f t="shared" si="1"/>
        <v>1.9977138269244507E-2</v>
      </c>
      <c r="G8" s="58">
        <f t="shared" si="1"/>
        <v>8.8484927601193128E-2</v>
      </c>
      <c r="H8" s="58">
        <f t="shared" si="1"/>
        <v>0.17063901798448899</v>
      </c>
      <c r="I8" s="58" t="e">
        <f t="shared" si="1"/>
        <v>#DIV/0!</v>
      </c>
      <c r="J8" s="58">
        <f t="shared" si="1"/>
        <v>0.42396166304110799</v>
      </c>
      <c r="K8" s="58">
        <f t="shared" si="1"/>
        <v>5.530340324379323E-2</v>
      </c>
      <c r="L8" s="58">
        <f t="shared" si="1"/>
        <v>6.4785513253389937E-2</v>
      </c>
      <c r="M8" s="58">
        <f t="shared" si="1"/>
        <v>0.14004395225578498</v>
      </c>
      <c r="N8" s="58">
        <f t="shared" si="1"/>
        <v>0.21390228483409934</v>
      </c>
    </row>
    <row r="10" spans="1:17" ht="15" x14ac:dyDescent="0.25">
      <c r="A10" s="1" t="s">
        <v>10</v>
      </c>
      <c r="B10" s="19">
        <v>2024</v>
      </c>
      <c r="C10" s="13">
        <f>C2+C6</f>
        <v>399738377</v>
      </c>
      <c r="D10" s="13">
        <f t="shared" ref="D10:N10" si="2">D2+D6</f>
        <v>343530506</v>
      </c>
      <c r="E10" s="13">
        <f t="shared" si="2"/>
        <v>53353897</v>
      </c>
      <c r="F10" s="13">
        <f t="shared" si="2"/>
        <v>24265670</v>
      </c>
      <c r="G10" s="13">
        <f t="shared" si="2"/>
        <v>21181698</v>
      </c>
      <c r="H10" s="13">
        <f t="shared" si="2"/>
        <v>13628677</v>
      </c>
      <c r="I10" s="13">
        <f t="shared" si="2"/>
        <v>0</v>
      </c>
      <c r="J10" s="13">
        <f t="shared" si="2"/>
        <v>8521053</v>
      </c>
      <c r="K10" s="13">
        <f t="shared" si="2"/>
        <v>120950995</v>
      </c>
      <c r="L10" s="13">
        <f t="shared" si="2"/>
        <v>222579511</v>
      </c>
      <c r="M10" s="13"/>
      <c r="N10" s="13">
        <f t="shared" si="2"/>
        <v>1488992.7216423999</v>
      </c>
    </row>
    <row r="11" spans="1:17" ht="15" x14ac:dyDescent="0.25">
      <c r="A11" s="1"/>
      <c r="B11" s="19">
        <v>2025</v>
      </c>
      <c r="C11" s="13">
        <f>C3+C7</f>
        <v>428611196</v>
      </c>
      <c r="D11" s="13">
        <f t="shared" ref="D11:N11" si="3">D3+D7</f>
        <v>372071579</v>
      </c>
      <c r="E11" s="13">
        <f t="shared" si="3"/>
        <v>56850075</v>
      </c>
      <c r="F11" s="13">
        <f t="shared" si="3"/>
        <v>25257932</v>
      </c>
      <c r="G11" s="13">
        <f t="shared" si="3"/>
        <v>21219895</v>
      </c>
      <c r="H11" s="13">
        <f t="shared" si="3"/>
        <v>14626562</v>
      </c>
      <c r="I11" s="13">
        <f t="shared" si="3"/>
        <v>0</v>
      </c>
      <c r="J11" s="13">
        <f t="shared" si="3"/>
        <v>9786958</v>
      </c>
      <c r="K11" s="13">
        <f t="shared" si="3"/>
        <v>127741422</v>
      </c>
      <c r="L11" s="13">
        <f t="shared" si="3"/>
        <v>244330157</v>
      </c>
      <c r="M11" s="13"/>
      <c r="N11" s="13">
        <f t="shared" si="3"/>
        <v>1657039.0918758002</v>
      </c>
    </row>
    <row r="12" spans="1:17" s="44" customFormat="1" ht="15" x14ac:dyDescent="0.25">
      <c r="A12" s="48" t="s">
        <v>9</v>
      </c>
      <c r="B12" s="49"/>
      <c r="C12" s="58">
        <f t="shared" ref="C12:L12" si="4">(C11-C10)/C10</f>
        <v>7.2229289608588168E-2</v>
      </c>
      <c r="D12" s="58">
        <f t="shared" si="4"/>
        <v>8.3081625944451065E-2</v>
      </c>
      <c r="E12" s="58">
        <f t="shared" si="4"/>
        <v>6.5528071923218648E-2</v>
      </c>
      <c r="F12" s="58">
        <f t="shared" si="4"/>
        <v>4.0891597058725353E-2</v>
      </c>
      <c r="G12" s="58">
        <f t="shared" si="4"/>
        <v>1.8033020771044889E-3</v>
      </c>
      <c r="H12" s="58">
        <f t="shared" si="4"/>
        <v>7.3219506192714084E-2</v>
      </c>
      <c r="I12" s="58" t="e">
        <f t="shared" si="4"/>
        <v>#DIV/0!</v>
      </c>
      <c r="J12" s="58">
        <f t="shared" si="4"/>
        <v>0.14856203804858389</v>
      </c>
      <c r="K12" s="58">
        <f t="shared" si="4"/>
        <v>5.6141968902364135E-2</v>
      </c>
      <c r="L12" s="58">
        <f t="shared" si="4"/>
        <v>9.7720791560189924E-2</v>
      </c>
      <c r="M12" s="58"/>
      <c r="N12" s="58">
        <f t="shared" ref="N12" si="5">(N11-N10)/N10</f>
        <v>0.1128590944675945</v>
      </c>
    </row>
    <row r="14" spans="1:17" ht="15" x14ac:dyDescent="0.25">
      <c r="K14" s="15" t="s">
        <v>465</v>
      </c>
      <c r="L14" s="16">
        <v>2024</v>
      </c>
      <c r="M14" s="23">
        <f>(M2+M6)/2</f>
        <v>5.8207000000000004</v>
      </c>
    </row>
    <row r="15" spans="1:17" ht="15" x14ac:dyDescent="0.25">
      <c r="K15" s="15"/>
      <c r="L15" s="16">
        <v>2025</v>
      </c>
      <c r="M15" s="23">
        <f>(M3+M7)/2</f>
        <v>6.1456999999999997</v>
      </c>
    </row>
    <row r="16" spans="1:17" s="44" customFormat="1" ht="15" x14ac:dyDescent="0.25">
      <c r="B16" s="49"/>
      <c r="J16" s="46"/>
      <c r="K16" s="48" t="s">
        <v>466</v>
      </c>
      <c r="L16" s="48"/>
      <c r="M16" s="58">
        <f t="shared" ref="M16" si="6">(M15-M14)/M14</f>
        <v>5.5835208823680878E-2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>
    <tabColor rgb="FF92D050"/>
    <pageSetUpPr fitToPage="1"/>
  </sheetPr>
  <dimension ref="A1:Q144"/>
  <sheetViews>
    <sheetView topLeftCell="E1" zoomScale="85" zoomScaleNormal="85" workbookViewId="0">
      <selection activeCell="L3" sqref="L3"/>
    </sheetView>
  </sheetViews>
  <sheetFormatPr defaultRowHeight="14.25" x14ac:dyDescent="0.2"/>
  <cols>
    <col min="1" max="1" width="16.5703125" style="2" bestFit="1" customWidth="1"/>
    <col min="2" max="2" width="7" style="12" bestFit="1" customWidth="1"/>
    <col min="3" max="5" width="18.85546875" style="13" bestFit="1" customWidth="1"/>
    <col min="6" max="6" width="16.7109375" style="13" bestFit="1" customWidth="1"/>
    <col min="7" max="7" width="16.7109375" style="13" customWidth="1"/>
    <col min="8" max="8" width="16.7109375" style="13" bestFit="1" customWidth="1"/>
    <col min="9" max="9" width="18.5703125" style="13" bestFit="1" customWidth="1"/>
    <col min="10" max="10" width="18.140625" style="14" bestFit="1" customWidth="1"/>
    <col min="11" max="11" width="23.7109375" style="13" bestFit="1" customWidth="1"/>
    <col min="12" max="12" width="19.28515625" style="13" bestFit="1" customWidth="1"/>
    <col min="13" max="13" width="21.7109375" style="18" bestFit="1" customWidth="1"/>
    <col min="14" max="14" width="18.85546875" style="13" bestFit="1" customWidth="1"/>
    <col min="15" max="15" width="14.5703125" style="2" bestFit="1" customWidth="1"/>
    <col min="16" max="16384" width="9.140625" style="2"/>
  </cols>
  <sheetData>
    <row r="1" spans="1:17" s="37" customFormat="1" ht="51" x14ac:dyDescent="0.25">
      <c r="A1" s="33"/>
      <c r="B1" s="33" t="s">
        <v>471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472</v>
      </c>
      <c r="J1" s="35" t="s">
        <v>18</v>
      </c>
      <c r="K1" s="34" t="s">
        <v>19</v>
      </c>
      <c r="L1" s="34" t="s">
        <v>20</v>
      </c>
      <c r="M1" s="36" t="s">
        <v>467</v>
      </c>
      <c r="N1" s="34" t="s">
        <v>22</v>
      </c>
    </row>
    <row r="3" spans="1:17" ht="15" x14ac:dyDescent="0.25">
      <c r="A3" s="1" t="s">
        <v>10</v>
      </c>
      <c r="B3" s="6">
        <v>2024</v>
      </c>
      <c r="C3" s="7">
        <f>SUM(Alachua!C38,Baker!C6,Bay!C22,Bradford!C18,Brevard!C62,Broward!C126,Calhoun!C6,Charlotte!C6,Citrus!C10,Clay!C18,Collier!C14,Columbia!C6,'Miami-Dade'!C142,DeSoto!C6,Dixie!C10,Duval!C18,Escambia!C10,Flagler!C22,Franklin!C18,Gadsden!C26,Gilchrist!C14,Glades!C6,Gulf!C10,Hamilton!C14,Hardee!C14,Hendry!C10,Hernando!C6,Highlands!C14,Hillsborough!C14,Holmes!C14,'Indian River'!C22,Jackson!C38,Jefferson!C6,Lafayette!C6,Lake!C58,Lee!C26,Leon!C6,Levy!C34,Liberty!C6,Madison!C14,Manatee!C26,Marion!C18,Martin!C22,Monroe!C22,Nassau!C14,Okaloosa!C38,Okeechobee!C6,Orange!C54,Osceola!C10,'Palm Beach'!C150,Pasco!C26,Pinellas!C98,Polk!C70,Putnam!C22,'St. Johns'!C10,'St. Lucie'!C14,'Santa Rosa'!C14,Sarasota!C18,Seminole!C30,Sumter!C22,Suwannee!C10,Taylor!C6,Union!C10,Volusia!C70,Wakulla!C6,Walton!C10,Washington!C10)</f>
        <v>2704226560887</v>
      </c>
      <c r="D3" s="7">
        <f>SUM(Alachua!D38,Baker!D6,Bay!D22,Bradford!D18,Brevard!D62,Broward!D126,Calhoun!D6,Charlotte!D6,Citrus!D10,Clay!D18,Collier!D14,Columbia!D6,'Miami-Dade'!D142,DeSoto!D6,Dixie!D10,Duval!D18,Escambia!D10,Flagler!D22,Franklin!D18,Gadsden!D26,Gilchrist!D14,Glades!D6,Gulf!D10,Hamilton!D14,Hardee!D14,Hendry!D10,Hernando!D6,Highlands!D14,Hillsborough!D14,Holmes!D14,'Indian River'!D22,Jackson!D38,Jefferson!D6,Lafayette!D6,Lake!D58,Lee!D26,Leon!D6,Levy!D34,Liberty!D6,Madison!D14,Manatee!D26,Marion!D18,Martin!D22,Monroe!D22,Nassau!D14,Okaloosa!D38,Okeechobee!D6,Orange!D54,Osceola!D10,'Palm Beach'!D150,Pasco!D26,Pinellas!D98,Polk!D70,Putnam!D22,'St. Johns'!D10,'St. Lucie'!D14,'Santa Rosa'!D14,Sarasota!D18,Seminole!D30,Sumter!D22,Suwannee!D10,Taylor!D6,Union!D10,Volusia!D70,Wakulla!D6,Walton!D10,Washington!D10)</f>
        <v>2031885226795</v>
      </c>
      <c r="E3" s="7">
        <f>SUM(Alachua!E38,Baker!E6,Bay!E22,Bradford!E18,Brevard!E62,Broward!E126,Calhoun!E6,Charlotte!E6,Citrus!E10,Clay!E18,Collier!E14,Columbia!E6,'Miami-Dade'!E142,DeSoto!E6,Dixie!E10,Duval!E18,Escambia!E10,Flagler!E22,Franklin!E18,Gadsden!E26,Gilchrist!E14,Glades!E6,Gulf!E10,Hamilton!E14,Hardee!E14,Hendry!E10,Hernando!E6,Highlands!E14,Hillsborough!E14,Holmes!E14,'Indian River'!E22,Jackson!E38,Jefferson!E6,Lafayette!E6,Lake!E58,Lee!E26,Leon!E6,Levy!E34,Liberty!E6,Madison!E14,Manatee!E26,Marion!E18,Martin!E22,Monroe!E22,Nassau!E14,Okaloosa!E38,Okeechobee!E6,Orange!E54,Osceola!E10,'Palm Beach'!E150,Pasco!E26,Pinellas!E98,Polk!E70,Putnam!E22,'St. Johns'!E10,'St. Lucie'!E14,'Santa Rosa'!E14,Sarasota!E18,Seminole!E30,Sumter!E22,Suwannee!E10,Taylor!E6,Union!E10,Volusia!E70,Wakulla!E6,Walton!E10,Washington!E10)</f>
        <v>120310338422</v>
      </c>
      <c r="F3" s="7">
        <f>SUM(Alachua!F38,Baker!F6,Bay!F22,Bradford!F18,Brevard!F62,Broward!F126,Calhoun!F6,Charlotte!F6,Citrus!F10,Clay!F18,Collier!F14,Columbia!F6,'Miami-Dade'!F142,DeSoto!F6,Dixie!F10,Duval!F18,Escambia!F10,Flagler!F22,Franklin!F18,Gadsden!F26,Gilchrist!F14,Glades!F6,Gulf!F10,Hamilton!F14,Hardee!F14,Hendry!F10,Hernando!F6,Highlands!F14,Hillsborough!F14,Holmes!F14,'Indian River'!F22,Jackson!F38,Jefferson!F6,Lafayette!F6,Lake!F58,Lee!F26,Leon!F6,Levy!F34,Liberty!F6,Madison!F14,Manatee!F26,Marion!F18,Martin!F22,Monroe!F22,Nassau!F14,Okaloosa!F38,Okeechobee!F6,Orange!F54,Osceola!F10,'Palm Beach'!F150,Pasco!F26,Pinellas!F98,Polk!F70,Putnam!F22,'St. Johns'!F10,'St. Lucie'!F14,'Santa Rosa'!F14,Sarasota!F18,Seminole!F30,Sumter!F22,Suwannee!F10,Taylor!F6,Union!F10,Volusia!F70,Wakulla!F6,Walton!F10,Washington!F10)</f>
        <v>66792724310</v>
      </c>
      <c r="G3" s="7">
        <f>SUM(Alachua!G38,Baker!G6,Bay!G22,Bradford!G18,Brevard!G62,Broward!G126,Calhoun!G6,Charlotte!G6,Citrus!G10,Clay!G18,Collier!G14,Columbia!G6,'Miami-Dade'!G142,DeSoto!G6,Dixie!G10,Duval!G18,Escambia!G10,Flagler!G22,Franklin!G18,Gadsden!G26,Gilchrist!G14,Glades!G6,Gulf!G10,Hamilton!G14,Hardee!G14,Hendry!G10,Hernando!G6,Highlands!G14,Hillsborough!G14,Holmes!G14,'Indian River'!G22,Jackson!G38,Jefferson!G6,Lafayette!G6,Lake!G58,Lee!G26,Leon!G6,Levy!G34,Liberty!G6,Madison!G14,Manatee!G26,Marion!G18,Martin!G22,Monroe!G22,Nassau!G14,Okaloosa!G38,Okeechobee!G6,Orange!G54,Osceola!G10,'Palm Beach'!G150,Pasco!G26,Pinellas!G98,Polk!G70,Putnam!G22,'St. Johns'!G10,'St. Lucie'!G14,'Santa Rosa'!G14,Sarasota!G18,Seminole!G30,Sumter!G22,Suwannee!G10,Taylor!G6,Union!G10,Volusia!G70,Wakulla!G6,Walton!G10,Washington!G10)</f>
        <v>54048230031</v>
      </c>
      <c r="H3" s="7">
        <f>SUM(Alachua!H38,Baker!H6,Bay!H22,Bradford!H18,Brevard!H62,Broward!H126,Calhoun!H6,Charlotte!H6,Citrus!H10,Clay!H18,Collier!H14,Columbia!H6,'Miami-Dade'!H142,DeSoto!H6,Dixie!H10,Duval!H18,Escambia!H10,Flagler!H22,Franklin!H18,Gadsden!H26,Gilchrist!H14,Glades!H6,Gulf!H10,Hamilton!H14,Hardee!H14,Hendry!H10,Hernando!H6,Highlands!H14,Hillsborough!H14,Holmes!H14,'Indian River'!H22,Jackson!H38,Jefferson!H6,Lafayette!H6,Lake!H58,Lee!H26,Leon!H6,Levy!H34,Liberty!H6,Madison!H14,Manatee!H26,Marion!H18,Martin!H22,Monroe!H22,Nassau!H14,Okaloosa!H38,Okeechobee!H6,Orange!H54,Osceola!H10,'Palm Beach'!H150,Pasco!H26,Pinellas!H98,Polk!H70,Putnam!H22,'St. Johns'!H10,'St. Lucie'!H14,'Santa Rosa'!H14,Sarasota!H18,Seminole!H30,Sumter!H22,Suwannee!H10,Taylor!H6,Union!H10,Volusia!H70,Wakulla!H6,Walton!H10,Washington!H10)</f>
        <v>49685025662</v>
      </c>
      <c r="I3" s="7">
        <f>SUM(Alachua!I38,Baker!I6,Bay!I22,Bradford!I18,Brevard!I62,Broward!I126,Calhoun!I6,Charlotte!I6,Citrus!I10,Clay!I18,Collier!I14,Columbia!I6,'Miami-Dade'!I142,DeSoto!I6,Dixie!I10,Duval!I18,Escambia!I10,Flagler!I22,Franklin!I18,Gadsden!I26,Gilchrist!I14,Glades!I6,Gulf!I10,Hamilton!I14,Hardee!I14,Hendry!I10,Hernando!I6,Highlands!I14,Hillsborough!I14,Holmes!I14,'Indian River'!I22,Jackson!I38,Jefferson!I6,Lafayette!I6,Lake!I58,Lee!I26,Leon!I6,Levy!I34,Liberty!I6,Madison!I14,Manatee!I26,Marion!I18,Martin!I22,Monroe!I22,Nassau!I14,Okaloosa!I38,Okeechobee!I6,Orange!I54,Osceola!I10,'Palm Beach'!I150,Pasco!I26,Pinellas!I98,Polk!I70,Putnam!I22,'St. Johns'!I10,'St. Lucie'!I14,'Santa Rosa'!I14,Sarasota!I18,Seminole!I30,Sumter!I22,Suwannee!I10,Taylor!I6,Union!I10,Volusia!I70,Wakulla!I6,Walton!I10,Washington!I10)</f>
        <v>3839229801</v>
      </c>
      <c r="J3" s="7">
        <f>SUM(Alachua!J38,Baker!J6,Bay!J22,Bradford!J18,Brevard!J62,Broward!J126,Calhoun!J6,Charlotte!J6,Citrus!J10,Clay!J18,Collier!J14,Columbia!J6,'Miami-Dade'!J142,DeSoto!J6,Dixie!J10,Duval!J18,Escambia!J10,Flagler!J22,Franklin!J18,Gadsden!J26,Gilchrist!J14,Glades!J6,Gulf!J10,Hamilton!J14,Hardee!J14,Hendry!J10,Hernando!J6,Highlands!J14,Hillsborough!J14,Holmes!J14,'Indian River'!J22,Jackson!J38,Jefferson!J6,Lafayette!J6,Lake!J58,Lee!J26,Leon!J6,Levy!J34,Liberty!J6,Madison!J14,Manatee!J26,Marion!J18,Martin!J22,Monroe!J22,Nassau!J14,Okaloosa!J38,Okeechobee!J6,Orange!J54,Osceola!J10,'Palm Beach'!J150,Pasco!J26,Pinellas!J98,Polk!J70,Putnam!J22,'St. Johns'!J10,'St. Lucie'!J14,'Santa Rosa'!J14,Sarasota!J18,Seminole!J30,Sumter!J22,Suwannee!J10,Taylor!J6,Union!J10,Volusia!J70,Wakulla!J6,Walton!J10,Washington!J10)</f>
        <v>19029956808</v>
      </c>
      <c r="K3" s="7">
        <f>SUM(Alachua!K38,Baker!K6,Bay!K22,Bradford!K18,Brevard!K62,Broward!K126,Calhoun!K6,Charlotte!K6,Citrus!K10,Clay!K18,Collier!K14,Columbia!K6,'Miami-Dade'!K142,DeSoto!K6,Dixie!K10,Duval!K18,Escambia!K10,Flagler!K22,Franklin!K18,Gadsden!K26,Gilchrist!K14,Glades!K6,Gulf!K10,Hamilton!K14,Hardee!K14,Hendry!K10,Hernando!K6,Highlands!K14,Hillsborough!K14,Holmes!K14,'Indian River'!K22,Jackson!K38,Jefferson!K6,Lafayette!K6,Lake!K58,Lee!K26,Leon!K6,Levy!K34,Liberty!K6,Madison!K14,Manatee!K26,Marion!K18,Martin!K22,Monroe!K22,Nassau!K14,Okaloosa!K38,Okeechobee!K6,Orange!K54,Osceola!K10,'Palm Beach'!K150,Pasco!K26,Pinellas!K98,Polk!K70,Putnam!K22,'St. Johns'!K10,'St. Lucie'!K14,'Santa Rosa'!K14,Sarasota!K18,Seminole!K30,Sumter!K22,Suwannee!K10,Taylor!K6,Union!K10,Volusia!K70,Wakulla!K6,Walton!K10,Washington!K10)</f>
        <v>313705505034</v>
      </c>
      <c r="L3" s="7">
        <f>SUM(Alachua!L38,Baker!L6,Bay!L22,Bradford!L18,Brevard!L62,Broward!L126,Calhoun!L6,Charlotte!L6,Citrus!L10,Clay!L18,Collier!L14,Columbia!L6,'Miami-Dade'!L142,DeSoto!L6,Dixie!L10,Duval!L18,Escambia!L10,Flagler!L22,Franklin!L18,Gadsden!L26,Gilchrist!L14,Glades!L6,Gulf!L10,Hamilton!L14,Hardee!L14,Hendry!L10,Hernando!L6,Highlands!L14,Hillsborough!L14,Holmes!L14,'Indian River'!L22,Jackson!L38,Jefferson!L6,Lafayette!L6,Lake!L58,Lee!L26,Leon!L6,Levy!L34,Liberty!L6,Madison!L14,Manatee!L26,Marion!L18,Martin!L22,Monroe!L22,Nassau!L14,Okaloosa!L38,Okeechobee!L6,Orange!L54,Osceola!L10,'Palm Beach'!L150,Pasco!L26,Pinellas!L98,Polk!L70,Putnam!L22,'St. Johns'!L10,'St. Lucie'!L14,'Santa Rosa'!L14,Sarasota!L18,Seminole!L30,Sumter!L22,Suwannee!L10,Taylor!L6,Union!L10,Volusia!L70,Wakulla!L6,Walton!L10,Washington!L10)</f>
        <v>1718179613049</v>
      </c>
      <c r="M3" s="7"/>
      <c r="N3" s="7">
        <f>SUM(Alachua!N38,Baker!N6,Bay!N22,Bradford!N18,Brevard!N62,Broward!N126,Calhoun!N6,Charlotte!N6,Citrus!N10,Clay!N18,Collier!N14,Columbia!N6,'Miami-Dade'!N142,DeSoto!N6,Dixie!N10,Duval!N18,Escambia!N10,Flagler!N22,Franklin!N18,Gadsden!N26,Gilchrist!N14,Glades!N6,Gulf!N10,Hamilton!N14,Hardee!N14,Hendry!N10,Hernando!N6,Highlands!N14,Hillsborough!N14,Holmes!N14,'Indian River'!N22,Jackson!N38,Jefferson!N6,Lafayette!N6,Lake!N58,Lee!N26,Leon!N6,Levy!N34,Liberty!N6,Madison!N14,Manatee!N26,Marion!N18,Martin!N22,Monroe!N22,Nassau!N14,Okaloosa!N38,Okeechobee!N6,Orange!N54,Osceola!N10,'Palm Beach'!N150,Pasco!N26,Pinellas!N98,Polk!N70,Putnam!N22,'St. Johns'!N10,'St. Lucie'!N14,'Santa Rosa'!N14,Sarasota!N18,Seminole!N30,Sumter!N22,Suwannee!N10,Taylor!N6,Union!N10,Volusia!N70,Wakulla!N6,Walton!N10,Washington!N10)</f>
        <v>8385025157.4210377</v>
      </c>
      <c r="O3" s="7"/>
      <c r="P3" s="7"/>
      <c r="Q3" s="7"/>
    </row>
    <row r="4" spans="1:17" ht="15" x14ac:dyDescent="0.25">
      <c r="A4" s="1"/>
      <c r="B4" s="6">
        <v>2025</v>
      </c>
      <c r="C4" s="7">
        <f>SUM(Alachua!C39,Baker!C7,Bay!C23,Bradford!C19,Brevard!C63,Broward!C127,Calhoun!C7,Charlotte!C7,Citrus!C11,Clay!C19,Collier!C15,Columbia!C7,'Miami-Dade'!C143,DeSoto!C7,Dixie!C11,Duval!C19,Escambia!C11,Flagler!C23,Franklin!C19,Gadsden!C27,Gilchrist!C15,Glades!C7,Gulf!C11,Hamilton!C15,Hardee!C15,Hendry!C11,Hernando!C7,Highlands!C15,Hillsborough!C15,Holmes!C15,'Indian River'!C23,Jackson!C39,Jefferson!C7,Lafayette!C7,Lake!C59,Lee!C27,Leon!C7,Levy!C35,Liberty!C7,Madison!C15,Manatee!C27,Marion!C19,Martin!C23,Monroe!C23,Nassau!C15,Okaloosa!C39,Okeechobee!C7,Orange!C55,Osceola!C11,'Palm Beach'!C151,Pasco!C27,Pinellas!C99,Polk!C71,Putnam!C23,'St. Johns'!C11,'St. Lucie'!C15,'Santa Rosa'!C15,Sarasota!C19,Seminole!C31,Sumter!C23,Suwannee!C11,Taylor!C7,Union!C11,Volusia!C71,Wakulla!C7,Walton!C11,Washington!C11)</f>
        <v>2824574256229</v>
      </c>
      <c r="D4" s="7">
        <f>SUM(Alachua!D39,Baker!D7,Bay!D23,Bradford!D19,Brevard!D63,Broward!D127,Calhoun!D7,Charlotte!D7,Citrus!D11,Clay!D19,Collier!D15,Columbia!D7,'Miami-Dade'!D143,DeSoto!D7,Dixie!D11,Duval!D19,Escambia!D11,Flagler!D23,Franklin!D19,Gadsden!D27,Gilchrist!D15,Glades!D7,Gulf!D11,Hamilton!D15,Hardee!D15,Hendry!D11,Hernando!D7,Highlands!D15,Hillsborough!D15,Holmes!D15,'Indian River'!D23,Jackson!D39,Jefferson!D7,Lafayette!D7,Lake!D59,Lee!D27,Leon!D7,Levy!D35,Liberty!D7,Madison!D15,Manatee!D27,Marion!D19,Martin!D23,Monroe!D23,Nassau!D15,Okaloosa!D39,Okeechobee!D7,Orange!D55,Osceola!D11,'Palm Beach'!D151,Pasco!D27,Pinellas!D99,Polk!D71,Putnam!D23,'St. Johns'!D11,'St. Lucie'!D15,'Santa Rosa'!D15,Sarasota!D19,Seminole!D31,Sumter!D23,Suwannee!D11,Taylor!D7,Union!D11,Volusia!D71,Wakulla!D7,Walton!D11,Washington!D11)</f>
        <v>2198801863939</v>
      </c>
      <c r="E4" s="7">
        <f>SUM(Alachua!E39,Baker!E7,Bay!E23,Bradford!E19,Brevard!E63,Broward!E127,Calhoun!E7,Charlotte!E7,Citrus!E11,Clay!E19,Collier!E15,Columbia!E7,'Miami-Dade'!E143,DeSoto!E7,Dixie!E11,Duval!E19,Escambia!E11,Flagler!E23,Franklin!E19,Gadsden!E27,Gilchrist!E15,Glades!E7,Gulf!E11,Hamilton!E15,Hardee!E15,Hendry!E11,Hernando!E7,Highlands!E15,Hillsborough!E15,Holmes!E15,'Indian River'!E23,Jackson!E39,Jefferson!E7,Lafayette!E7,Lake!E59,Lee!E27,Leon!E7,Levy!E35,Liberty!E7,Madison!E15,Manatee!E27,Marion!E19,Martin!E23,Monroe!E23,Nassau!E15,Okaloosa!E39,Okeechobee!E7,Orange!E55,Osceola!E11,'Palm Beach'!E151,Pasco!E27,Pinellas!E99,Polk!E71,Putnam!E23,'St. Johns'!E11,'St. Lucie'!E15,'Santa Rosa'!E15,Sarasota!E19,Seminole!E31,Sumter!E23,Suwannee!E11,Taylor!E7,Union!E11,Volusia!E71,Wakulla!E7,Walton!E11,Washington!E11)</f>
        <v>125131521208</v>
      </c>
      <c r="F4" s="7">
        <f>SUM(Alachua!F39,Baker!F7,Bay!F23,Bradford!F19,Brevard!F63,Broward!F127,Calhoun!F7,Charlotte!F7,Citrus!F11,Clay!F19,Collier!F15,Columbia!F7,'Miami-Dade'!F143,DeSoto!F7,Dixie!F11,Duval!F19,Escambia!F11,Flagler!F23,Franklin!F19,Gadsden!F27,Gilchrist!F15,Glades!F7,Gulf!F11,Hamilton!F15,Hardee!F15,Hendry!F11,Hernando!F7,Highlands!F15,Hillsborough!F15,Holmes!F15,'Indian River'!F23,Jackson!F39,Jefferson!F7,Lafayette!F7,Lake!F59,Lee!F27,Leon!F7,Levy!F35,Liberty!F7,Madison!F15,Manatee!F27,Marion!F19,Martin!F23,Monroe!F23,Nassau!F15,Okaloosa!F39,Okeechobee!F7,Orange!F55,Osceola!F11,'Palm Beach'!F151,Pasco!F27,Pinellas!F99,Polk!F71,Putnam!F23,'St. Johns'!F11,'St. Lucie'!F15,'Santa Rosa'!F15,Sarasota!F19,Seminole!F31,Sumter!F23,Suwannee!F11,Taylor!F7,Union!F11,Volusia!F71,Wakulla!F7,Walton!F11,Washington!F11)</f>
        <v>73286100372</v>
      </c>
      <c r="G4" s="7">
        <f>SUM(Alachua!G39,Baker!G7,Bay!G23,Bradford!G19,Brevard!G63,Broward!G127,Calhoun!G7,Charlotte!G7,Citrus!G11,Clay!G19,Collier!G15,Columbia!G7,'Miami-Dade'!G143,DeSoto!G7,Dixie!G11,Duval!G19,Escambia!G11,Flagler!G23,Franklin!G19,Gadsden!G27,Gilchrist!G15,Glades!G7,Gulf!G11,Hamilton!G15,Hardee!G15,Hendry!G11,Hernando!G7,Highlands!G15,Hillsborough!G15,Holmes!G15,'Indian River'!G23,Jackson!G39,Jefferson!G7,Lafayette!G7,Lake!G59,Lee!G27,Leon!G7,Levy!G35,Liberty!G7,Madison!G15,Manatee!G27,Marion!G19,Martin!G23,Monroe!G23,Nassau!G15,Okaloosa!G39,Okeechobee!G7,Orange!G55,Osceola!G11,'Palm Beach'!G151,Pasco!G27,Pinellas!G99,Polk!G71,Putnam!G23,'St. Johns'!G11,'St. Lucie'!G15,'Santa Rosa'!G15,Sarasota!G19,Seminole!G31,Sumter!G23,Suwannee!G11,Taylor!G7,Union!G11,Volusia!G71,Wakulla!G7,Walton!G11,Washington!G11)</f>
        <v>54689121723</v>
      </c>
      <c r="H4" s="7">
        <f>SUM(Alachua!H39,Baker!H7,Bay!H23,Bradford!H19,Brevard!H63,Broward!H127,Calhoun!H7,Charlotte!H7,Citrus!H11,Clay!H19,Collier!H15,Columbia!H7,'Miami-Dade'!H143,DeSoto!H7,Dixie!H11,Duval!H19,Escambia!H11,Flagler!H23,Franklin!H19,Gadsden!H27,Gilchrist!H15,Glades!H7,Gulf!H11,Hamilton!H15,Hardee!H15,Hendry!H11,Hernando!H7,Highlands!H15,Hillsborough!H15,Holmes!H15,'Indian River'!H23,Jackson!H39,Jefferson!H7,Lafayette!H7,Lake!H59,Lee!H27,Leon!H7,Levy!H35,Liberty!H7,Madison!H15,Manatee!H27,Marion!H19,Martin!H23,Monroe!H23,Nassau!H15,Okaloosa!H39,Okeechobee!H7,Orange!H55,Osceola!H11,'Palm Beach'!H151,Pasco!H27,Pinellas!H99,Polk!H71,Putnam!H23,'St. Johns'!H11,'St. Lucie'!H15,'Santa Rosa'!H15,Sarasota!H19,Seminole!H31,Sumter!H23,Suwannee!H11,Taylor!H7,Union!H11,Volusia!H71,Wakulla!H7,Walton!H11,Washington!H11)</f>
        <v>52055343498</v>
      </c>
      <c r="I4" s="7">
        <f>SUM(Alachua!I39,Baker!I7,Bay!I23,Bradford!I19,Brevard!I63,Broward!I127,Calhoun!I7,Charlotte!I7,Citrus!I11,Clay!I19,Collier!I15,Columbia!I7,'Miami-Dade'!I143,DeSoto!I7,Dixie!I11,Duval!I19,Escambia!I11,Flagler!I23,Franklin!I19,Gadsden!I27,Gilchrist!I15,Glades!I7,Gulf!I11,Hamilton!I15,Hardee!I15,Hendry!I11,Hernando!I7,Highlands!I15,Hillsborough!I15,Holmes!I15,'Indian River'!I23,Jackson!I39,Jefferson!I7,Lafayette!I7,Lake!I59,Lee!I27,Leon!I7,Levy!I35,Liberty!I7,Madison!I15,Manatee!I27,Marion!I19,Martin!I23,Monroe!I23,Nassau!I15,Okaloosa!I39,Okeechobee!I7,Orange!I55,Osceola!I11,'Palm Beach'!I151,Pasco!I27,Pinellas!I99,Polk!I71,Putnam!I23,'St. Johns'!I11,'St. Lucie'!I15,'Santa Rosa'!I15,Sarasota!I19,Seminole!I31,Sumter!I23,Suwannee!I11,Taylor!I7,Union!I11,Volusia!I71,Wakulla!I7,Walton!I11,Washington!I11)</f>
        <v>3956006012</v>
      </c>
      <c r="J4" s="7">
        <f>SUM(Alachua!J39,Baker!J7,Bay!J23,Bradford!J19,Brevard!J63,Broward!J127,Calhoun!J7,Charlotte!J7,Citrus!J11,Clay!J19,Collier!J15,Columbia!J7,'Miami-Dade'!J143,DeSoto!J7,Dixie!J11,Duval!J19,Escambia!J11,Flagler!J23,Franklin!J19,Gadsden!J27,Gilchrist!J15,Glades!J7,Gulf!J11,Hamilton!J15,Hardee!J15,Hendry!J11,Hernando!J7,Highlands!J15,Hillsborough!J15,Holmes!J15,'Indian River'!J23,Jackson!J39,Jefferson!J7,Lafayette!J7,Lake!J59,Lee!J27,Leon!J7,Levy!J35,Liberty!J7,Madison!J15,Manatee!J27,Marion!J19,Martin!J23,Monroe!J23,Nassau!J15,Okaloosa!J39,Okeechobee!J7,Orange!J55,Osceola!J11,'Palm Beach'!J151,Pasco!J27,Pinellas!J99,Polk!J71,Putnam!J23,'St. Johns'!J11,'St. Lucie'!J15,'Santa Rosa'!J15,Sarasota!J19,Seminole!J31,Sumter!J23,Suwannee!J11,Taylor!J7,Union!J11,Volusia!J71,Wakulla!J7,Walton!J11,Washington!J11)</f>
        <v>21745156262</v>
      </c>
      <c r="K4" s="7">
        <f>SUM(Alachua!K39,Baker!K7,Bay!K23,Bradford!K19,Brevard!K63,Broward!K127,Calhoun!K7,Charlotte!K7,Citrus!K11,Clay!K19,Collier!K15,Columbia!K7,'Miami-Dade'!K143,DeSoto!K7,Dixie!K11,Duval!K19,Escambia!K11,Flagler!K23,Franklin!K19,Gadsden!K27,Gilchrist!K15,Glades!K7,Gulf!K11,Hamilton!K15,Hardee!K15,Hendry!K11,Hernando!K7,Highlands!K15,Hillsborough!K15,Holmes!K15,'Indian River'!K23,Jackson!K39,Jefferson!K7,Lafayette!K7,Lake!K59,Lee!K27,Leon!K7,Levy!K35,Liberty!K7,Madison!K15,Manatee!K27,Marion!K19,Martin!K23,Monroe!K23,Nassau!K15,Okaloosa!K39,Okeechobee!K7,Orange!K55,Osceola!K11,'Palm Beach'!K151,Pasco!K27,Pinellas!K99,Polk!K71,Putnam!K23,'St. Johns'!K11,'St. Lucie'!K15,'Santa Rosa'!K15,Sarasota!K19,Seminole!K31,Sumter!K23,Suwannee!K11,Taylor!K7,Union!K11,Volusia!K71,Wakulla!K7,Walton!K11,Washington!K11)</f>
        <v>330863249075</v>
      </c>
      <c r="L4" s="7">
        <f>SUM(Alachua!L39,Baker!L7,Bay!L23,Bradford!L19,Brevard!L63,Broward!L127,Calhoun!L7,Charlotte!L7,Citrus!L11,Clay!L19,Collier!L15,Columbia!L7,'Miami-Dade'!L143,DeSoto!L7,Dixie!L11,Duval!L19,Escambia!L11,Flagler!L23,Franklin!L19,Gadsden!L27,Gilchrist!L15,Glades!L7,Gulf!L11,Hamilton!L15,Hardee!L15,Hendry!L11,Hernando!L7,Highlands!L15,Hillsborough!L15,Holmes!L15,'Indian River'!L23,Jackson!L39,Jefferson!L7,Lafayette!L7,Lake!L59,Lee!L27,Leon!L7,Levy!L35,Liberty!L7,Madison!L15,Manatee!L27,Marion!L19,Martin!L23,Monroe!L23,Nassau!L15,Okaloosa!L39,Okeechobee!L7,Orange!L55,Osceola!L11,'Palm Beach'!L151,Pasco!L27,Pinellas!L99,Polk!L71,Putnam!L23,'St. Johns'!L11,'St. Lucie'!L15,'Santa Rosa'!L15,Sarasota!L19,Seminole!L31,Sumter!L23,Suwannee!L11,Taylor!L7,Union!L11,Volusia!L71,Wakulla!L7,Walton!L11,Washington!L11)</f>
        <v>1867938367089</v>
      </c>
      <c r="M4" s="7"/>
      <c r="N4" s="7">
        <f>SUM(Alachua!N39,Baker!N7,Bay!N23,Bradford!N19,Brevard!N63,Broward!N127,Calhoun!N7,Charlotte!N7,Citrus!N11,Clay!N19,Collier!N15,Columbia!N7,'Miami-Dade'!N143,DeSoto!N7,Dixie!N11,Duval!N19,Escambia!N11,Flagler!N23,Franklin!N19,Gadsden!N27,Gilchrist!N15,Glades!N7,Gulf!N11,Hamilton!N15,Hardee!N15,Hendry!N11,Hernando!N7,Highlands!N15,Hillsborough!N15,Holmes!N15,'Indian River'!N23,Jackson!N39,Jefferson!N7,Lafayette!N7,Lake!N59,Lee!N27,Leon!N7,Levy!N35,Liberty!N7,Madison!N15,Manatee!N27,Marion!N19,Martin!N23,Monroe!N23,Nassau!N15,Okaloosa!N39,Okeechobee!N7,Orange!N55,Osceola!N11,'Palm Beach'!N151,Pasco!N27,Pinellas!N99,Polk!N71,Putnam!N23,'St. Johns'!N11,'St. Lucie'!N15,'Santa Rosa'!N15,Sarasota!N19,Seminole!N31,Sumter!N23,Suwannee!N11,Taylor!N7,Union!N11,Volusia!N71,Wakulla!N7,Walton!N11,Washington!N11)</f>
        <v>9146250990.785696</v>
      </c>
      <c r="O4" s="7"/>
      <c r="P4" s="7"/>
      <c r="Q4" s="7"/>
    </row>
    <row r="5" spans="1:17" s="44" customFormat="1" ht="15" x14ac:dyDescent="0.25">
      <c r="A5" s="48" t="s">
        <v>9</v>
      </c>
      <c r="B5" s="49"/>
      <c r="C5" s="58">
        <f t="shared" ref="C5:N5" si="0">(C4-C3)/C3</f>
        <v>4.4503554947158477E-2</v>
      </c>
      <c r="D5" s="58">
        <f t="shared" si="0"/>
        <v>8.2148654334815177E-2</v>
      </c>
      <c r="E5" s="58">
        <f t="shared" si="0"/>
        <v>4.0072888574955556E-2</v>
      </c>
      <c r="F5" s="58">
        <f t="shared" si="0"/>
        <v>9.7216817087184326E-2</v>
      </c>
      <c r="G5" s="58">
        <f t="shared" si="0"/>
        <v>1.1857773911049613E-2</v>
      </c>
      <c r="H5" s="58">
        <f t="shared" si="0"/>
        <v>4.7706885614288042E-2</v>
      </c>
      <c r="I5" s="58">
        <f t="shared" si="0"/>
        <v>3.0416572347293051E-2</v>
      </c>
      <c r="J5" s="58">
        <f t="shared" si="0"/>
        <v>0.14268027412750395</v>
      </c>
      <c r="K5" s="58">
        <f t="shared" si="0"/>
        <v>5.4693793273217856E-2</v>
      </c>
      <c r="L5" s="58">
        <f t="shared" si="0"/>
        <v>8.7161291463728419E-2</v>
      </c>
      <c r="M5" s="58"/>
      <c r="N5" s="58">
        <f t="shared" si="0"/>
        <v>9.0783965351725532E-2</v>
      </c>
    </row>
    <row r="6" spans="1:17" x14ac:dyDescent="0.2">
      <c r="L6" s="7"/>
      <c r="M6" s="7"/>
    </row>
    <row r="7" spans="1:17" ht="15" x14ac:dyDescent="0.25">
      <c r="K7" s="15" t="s">
        <v>465</v>
      </c>
      <c r="L7" s="60">
        <v>2024</v>
      </c>
      <c r="M7" s="23">
        <f>AVERAGE(Alachua!M42,Baker!M10,Bay!M26,Bradford!M22,Brevard!M66,Broward!M130,Calhoun!M10,Charlotte!M10,Citrus!M14,Clay!M22,Collier!M18,Columbia!M10,'Miami-Dade'!M146,DeSoto!M10,Dixie!M14,Duval!M22,Escambia!M14,Flagler!M26,Franklin!M22,Gadsden!M30,Gilchrist!M18,Glades!M10,Gulf!M14,Hamilton!M18,Hardee!M18,Hendry!M14,Hernando!M10,Highlands!M18,Hillsborough!M18,Holmes!M18,'Indian River'!M26,Jackson!M42,Jefferson!M10,Lafayette!M10,Lake!M62,Lee!M30,Leon!M10,Levy!M38,Liberty!M10,Madison!M18,Manatee!M30,Marion!M22,Martin!M26,Monroe!M26,Nassau!M18,Okaloosa!M42,Okeechobee!M10,Orange!M58,Osceola!M14,'Palm Beach'!M154,Pasco!M30,Pinellas!M102,Polk!M74,Putnam!M26,'St. Johns'!M14,'St. Lucie'!M18,'Santa Rosa'!M18,Sarasota!M22,Seminole!M34,Sumter!M26,Suwannee!M14,Taylor!M10,Union!M14,Volusia!M74,Wakulla!M10,Walton!M14,Washington!M14)</f>
        <v>4.7991421238611736</v>
      </c>
    </row>
    <row r="8" spans="1:17" ht="15" x14ac:dyDescent="0.25">
      <c r="K8" s="15"/>
      <c r="L8" s="60">
        <v>2025</v>
      </c>
      <c r="M8" s="23">
        <f>AVERAGE(Alachua!M43,Baker!M11,Bay!M27,Bradford!M23,Brevard!M67,Broward!M131,Calhoun!M11,Charlotte!M11,Citrus!M15,Clay!M23,Collier!M19,Columbia!M11,'Miami-Dade'!M147,DeSoto!M11,Dixie!M15,Duval!M23,Escambia!M15,Flagler!M27,Franklin!M23,Gadsden!M31,Gilchrist!M19,Glades!M11,Gulf!M15,Hamilton!M19,Hardee!M19,Hendry!M15,Hernando!M11,Highlands!M19,Hillsborough!M19,Holmes!M19,'Indian River'!M27,Jackson!M43,Jefferson!M11,Lafayette!M11,Lake!M63,Lee!M31,Leon!M11,Levy!M39,Liberty!M11,Madison!M19,Manatee!M31,Marion!M23,Martin!M27,Monroe!M27,Nassau!M19,Okaloosa!M43,Okeechobee!M11,Orange!M59,Osceola!M15,'Palm Beach'!M155,Pasco!M31,Pinellas!M103,Polk!M75,Putnam!M27,'St. Johns'!M15,'St. Lucie'!M19,'Santa Rosa'!M19,Sarasota!M23,Seminole!M35,Sumter!M27,Suwannee!M15,Taylor!M11,Union!M15,Volusia!M75,Wakulla!M11,Walton!M15,Washington!M15)</f>
        <v>4.8450553490062136</v>
      </c>
    </row>
    <row r="9" spans="1:17" ht="15" x14ac:dyDescent="0.25">
      <c r="K9" s="15" t="s">
        <v>466</v>
      </c>
      <c r="L9" s="7"/>
      <c r="M9" s="10">
        <f t="shared" ref="M9" si="1">(M8-M7)/M7</f>
        <v>9.5669650866893521E-3</v>
      </c>
    </row>
    <row r="11" spans="1:17" x14ac:dyDescent="0.2">
      <c r="K11" s="14"/>
    </row>
    <row r="12" spans="1:17" s="44" customFormat="1" x14ac:dyDescent="0.2">
      <c r="B12" s="49"/>
      <c r="J12" s="46"/>
      <c r="K12" s="46"/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4EBC30-5D60-448F-85E3-5D026C888A1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E9ECC31-413A-48A0-8D40-42A5D85C6F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559F9E-A1D0-4253-8458-BF4C0FE7B6D0}">
  <ds:schemaRefs>
    <ds:schemaRef ds:uri="http://schemas.microsoft.com/office/2006/metadata/properties"/>
    <ds:schemaRef ds:uri="http://schemas.microsoft.com/office/infopath/2007/PartnerControls"/>
    <ds:schemaRef ds:uri="971ecb86-dbcb-4cad-aa0a-8e3edd121c88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F534ABA9-9620-468B-AA7B-17ACE2DDA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69</vt:i4>
      </vt:variant>
      <vt:variant>
        <vt:lpstr>Named Ranges</vt:lpstr>
      </vt:variant>
      <vt:variant>
        <vt:i4>1</vt:i4>
      </vt:variant>
    </vt:vector>
  </HeadingPairs>
  <TitlesOfParts>
    <vt:vector size="70" baseType="lpstr">
      <vt:lpstr>Report Index</vt:lpstr>
      <vt:lpstr>Alachua</vt:lpstr>
      <vt:lpstr>Baker</vt:lpstr>
      <vt:lpstr>Bay</vt:lpstr>
      <vt:lpstr>Bradford</vt:lpstr>
      <vt:lpstr>Brevard</vt:lpstr>
      <vt:lpstr>Broward</vt:lpstr>
      <vt:lpstr>Calhoun</vt:lpstr>
      <vt:lpstr>Charlotte</vt:lpstr>
      <vt:lpstr>Citrus</vt:lpstr>
      <vt:lpstr>Clay</vt:lpstr>
      <vt:lpstr>Collier</vt:lpstr>
      <vt:lpstr>Columbia</vt:lpstr>
      <vt:lpstr>Miami-Dade</vt:lpstr>
      <vt:lpstr>DeSoto</vt:lpstr>
      <vt:lpstr>Dixie</vt:lpstr>
      <vt:lpstr>Duval</vt:lpstr>
      <vt:lpstr>Escambia</vt:lpstr>
      <vt:lpstr>Flagler</vt:lpstr>
      <vt:lpstr>Franklin</vt:lpstr>
      <vt:lpstr>Gadsden</vt:lpstr>
      <vt:lpstr>Gilchrist</vt:lpstr>
      <vt:lpstr>Glades</vt:lpstr>
      <vt:lpstr>Gulf</vt:lpstr>
      <vt:lpstr>Hamilton</vt:lpstr>
      <vt:lpstr>Hardee</vt:lpstr>
      <vt:lpstr>Hendry</vt:lpstr>
      <vt:lpstr>Hernando</vt:lpstr>
      <vt:lpstr>Highlands</vt:lpstr>
      <vt:lpstr>Hillsborough</vt:lpstr>
      <vt:lpstr>Holmes</vt:lpstr>
      <vt:lpstr>Indian River</vt:lpstr>
      <vt:lpstr>Jackson</vt:lpstr>
      <vt:lpstr>Jefferson</vt:lpstr>
      <vt:lpstr>Lafayette</vt:lpstr>
      <vt:lpstr>Lake</vt:lpstr>
      <vt:lpstr>Lee</vt:lpstr>
      <vt:lpstr>Leon</vt:lpstr>
      <vt:lpstr>Levy</vt:lpstr>
      <vt:lpstr>Liberty</vt:lpstr>
      <vt:lpstr>Madison</vt:lpstr>
      <vt:lpstr>Manatee</vt:lpstr>
      <vt:lpstr>Marion</vt:lpstr>
      <vt:lpstr>Martin</vt:lpstr>
      <vt:lpstr>Monroe</vt:lpstr>
      <vt:lpstr>Nassau</vt:lpstr>
      <vt:lpstr>Okaloosa</vt:lpstr>
      <vt:lpstr>Okeechobee</vt:lpstr>
      <vt:lpstr>Orange</vt:lpstr>
      <vt:lpstr>Osceola</vt:lpstr>
      <vt:lpstr>Palm Beach</vt:lpstr>
      <vt:lpstr>Pasco</vt:lpstr>
      <vt:lpstr>Pinellas</vt:lpstr>
      <vt:lpstr>Polk</vt:lpstr>
      <vt:lpstr>Putnam</vt:lpstr>
      <vt:lpstr>St. Johns</vt:lpstr>
      <vt:lpstr>St. Lucie</vt:lpstr>
      <vt:lpstr>Santa Rosa</vt:lpstr>
      <vt:lpstr>Sarasota</vt:lpstr>
      <vt:lpstr>Seminole</vt:lpstr>
      <vt:lpstr>Sumter</vt:lpstr>
      <vt:lpstr>Suwannee</vt:lpstr>
      <vt:lpstr>Taylor</vt:lpstr>
      <vt:lpstr>Union</vt:lpstr>
      <vt:lpstr>Volusia</vt:lpstr>
      <vt:lpstr>Wakulla</vt:lpstr>
      <vt:lpstr>Walton</vt:lpstr>
      <vt:lpstr>Washington</vt:lpstr>
      <vt:lpstr>Statewide</vt:lpstr>
      <vt:lpstr>Bay!Print_Area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Florida Dept. of Revenue</dc:creator>
  <cp:lastModifiedBy>Allison Kever</cp:lastModifiedBy>
  <cp:lastPrinted>2022-12-14T16:22:11Z</cp:lastPrinted>
  <dcterms:created xsi:type="dcterms:W3CDTF">2007-02-23T14:58:14Z</dcterms:created>
  <dcterms:modified xsi:type="dcterms:W3CDTF">2025-12-15T18:25:46Z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Lauren Buecker</vt:lpwstr>
  </property>
  <property fmtid="{D5CDD505-2E9C-101B-9397-08002B2CF9AE}" pid="3" name="display_urn:schemas-microsoft-com:office:office#Author">
    <vt:lpwstr>Lauren Buecker</vt:lpwstr>
  </property>
  <property fmtid="{D5CDD505-2E9C-101B-9397-08002B2CF9AE}" pid="4" name="ContentTypeId">
    <vt:lpwstr>0x010100211166BEE4B88A42947F6C3C78DF4222</vt:lpwstr>
  </property>
</Properties>
</file>